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tables/table3.xml" ContentType="application/vnd.openxmlformats-officedocument.spreadsheetml.table+xml"/>
  <Override PartName="/xl/slicers/slicer3.xml" ContentType="application/vnd.ms-excel.slicer+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tables/table4.xml" ContentType="application/vnd.openxmlformats-officedocument.spreadsheetml.table+xml"/>
  <Override PartName="/xl/slicers/slicer4.xml" ContentType="application/vnd.ms-excel.slicer+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filterPrivacy="1" defaultThemeVersion="166925"/>
  <xr:revisionPtr revIDLastSave="0" documentId="13_ncr:1_{6C192F93-D4E2-4317-A8E4-364C13EAA028}" xr6:coauthVersionLast="45" xr6:coauthVersionMax="45" xr10:uidLastSave="{00000000-0000-0000-0000-000000000000}"/>
  <bookViews>
    <workbookView xWindow="-100" yWindow="-100" windowWidth="24172" windowHeight="14725" xr2:uid="{B9BD73D1-11A8-46DD-8678-3D8C7901D3BB}"/>
  </bookViews>
  <sheets>
    <sheet name="Дума партии" sheetId="1" r:id="rId1"/>
    <sheet name="Мособлдума партии" sheetId="2" r:id="rId2"/>
    <sheet name="Дума одномандатный" sheetId="3" r:id="rId3"/>
    <sheet name="Мособлдума одномандатный" sheetId="4" r:id="rId4"/>
  </sheets>
  <definedNames>
    <definedName name="Slicer_Наблюдателей">#N/A</definedName>
    <definedName name="Slicer_Наблюдателей1">#N/A</definedName>
    <definedName name="Slicer_Наблюдателей2">#N/A</definedName>
    <definedName name="Slicer_Наблюдателей3">#N/A</definedName>
  </definedNames>
  <calcPr calcId="18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39" i="3" l="1"/>
  <c r="AM38" i="3"/>
  <c r="AM37" i="3"/>
  <c r="AM36" i="3"/>
  <c r="AM35" i="3"/>
  <c r="AM34" i="3"/>
  <c r="AM33" i="3"/>
  <c r="AM32" i="3"/>
  <c r="AM31" i="3"/>
  <c r="AM30" i="3"/>
  <c r="AM29" i="3"/>
  <c r="AM28" i="3"/>
  <c r="AM27" i="3"/>
  <c r="AM26" i="3"/>
  <c r="AM25" i="3"/>
  <c r="AM24" i="3"/>
  <c r="AM23" i="3"/>
  <c r="AM22" i="3"/>
  <c r="AM21" i="3"/>
  <c r="AM20" i="3"/>
  <c r="AM19" i="3"/>
  <c r="AM18" i="3"/>
  <c r="AM17" i="3"/>
  <c r="AM16" i="3"/>
  <c r="AM15" i="3"/>
  <c r="AM14" i="3"/>
  <c r="AM13" i="3"/>
  <c r="AM12" i="3"/>
  <c r="AM11" i="3"/>
  <c r="AM10" i="3"/>
  <c r="AM9" i="3"/>
  <c r="AM8" i="3"/>
  <c r="AM7" i="3"/>
  <c r="AM6" i="3"/>
  <c r="AM5" i="3"/>
  <c r="AM4" i="3"/>
  <c r="AM3" i="3"/>
  <c r="AM2" i="3"/>
  <c r="AL41" i="3"/>
  <c r="AL40" i="3"/>
  <c r="I39" i="4" l="1"/>
  <c r="I2" i="4"/>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O2" i="4"/>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N2" i="4"/>
  <c r="N3" i="4"/>
  <c r="N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M41" i="4"/>
  <c r="H40" i="4"/>
  <c r="I39" i="3"/>
  <c r="I2" i="3"/>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O2" i="3"/>
  <c r="O3" i="3"/>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N2" i="3"/>
  <c r="N3"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H40" i="3"/>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O3" i="2"/>
  <c r="O2"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N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M41" i="2"/>
  <c r="H40" i="2"/>
  <c r="I39" i="1" l="1"/>
  <c r="I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O2"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N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Z41" i="1"/>
  <c r="H40" i="1"/>
  <c r="M41" i="1" s="1"/>
  <c r="AJ40" i="4" l="1"/>
  <c r="AH40" i="4"/>
  <c r="AF40" i="4"/>
  <c r="AD40" i="4"/>
  <c r="AB40" i="4"/>
  <c r="Z40" i="4"/>
  <c r="M40" i="4"/>
  <c r="L40" i="4"/>
  <c r="AR40" i="3"/>
  <c r="AP40" i="3"/>
  <c r="AN40" i="3"/>
  <c r="AJ40" i="3"/>
  <c r="AH40" i="3"/>
  <c r="AF40" i="3"/>
  <c r="AD40" i="3"/>
  <c r="AB40" i="3"/>
  <c r="Z40" i="3"/>
  <c r="M40" i="3"/>
  <c r="L40" i="3"/>
  <c r="F33" i="2"/>
  <c r="F30" i="2"/>
  <c r="F19" i="3"/>
  <c r="F27" i="3"/>
  <c r="F17" i="3"/>
  <c r="F24" i="3"/>
  <c r="F18" i="3"/>
  <c r="F12" i="4"/>
  <c r="F23" i="4"/>
  <c r="F19" i="4"/>
  <c r="F28" i="3"/>
  <c r="F21" i="4"/>
  <c r="F25" i="4"/>
  <c r="F3" i="2"/>
  <c r="F37" i="4"/>
  <c r="F2" i="2"/>
  <c r="F3" i="3"/>
  <c r="F3" i="1"/>
  <c r="F19" i="2"/>
  <c r="F29" i="3"/>
  <c r="F25" i="3"/>
  <c r="F27" i="4"/>
  <c r="F13" i="3"/>
  <c r="F16" i="3"/>
  <c r="F16" i="2"/>
  <c r="F12" i="3"/>
  <c r="F8" i="2"/>
  <c r="F5" i="2"/>
  <c r="F36" i="2"/>
  <c r="F7" i="4"/>
  <c r="F20" i="2"/>
  <c r="F2" i="1"/>
  <c r="F21" i="3"/>
  <c r="F11" i="3"/>
  <c r="F15" i="3"/>
  <c r="F17" i="2"/>
  <c r="F15" i="4"/>
  <c r="F30" i="4"/>
  <c r="F22" i="4"/>
  <c r="F39" i="2"/>
  <c r="F30" i="3"/>
  <c r="F23" i="2"/>
  <c r="F7" i="2"/>
  <c r="F4" i="2"/>
  <c r="F37" i="2"/>
  <c r="F5" i="4"/>
  <c r="F13" i="4"/>
  <c r="F24" i="2"/>
  <c r="F16" i="4"/>
  <c r="F26" i="2"/>
  <c r="F31" i="3"/>
  <c r="F35" i="3"/>
  <c r="F20" i="4"/>
  <c r="F26" i="3"/>
  <c r="F6" i="3"/>
  <c r="F31" i="4"/>
  <c r="F23" i="3"/>
  <c r="F38" i="3"/>
  <c r="F35" i="4"/>
  <c r="F26" i="4"/>
  <c r="F9" i="3"/>
  <c r="F10" i="3"/>
  <c r="F2" i="3"/>
  <c r="F32" i="4"/>
  <c r="F6" i="4"/>
  <c r="F13" i="2"/>
  <c r="F39" i="3"/>
  <c r="F22" i="2"/>
  <c r="F31" i="2"/>
  <c r="F10" i="4"/>
  <c r="F34" i="4"/>
  <c r="F20" i="3"/>
  <c r="F38" i="4"/>
  <c r="F9" i="4"/>
  <c r="F34" i="3"/>
  <c r="F27" i="2"/>
  <c r="F18" i="2"/>
  <c r="F37" i="3"/>
  <c r="F22" i="3"/>
  <c r="F15" i="2"/>
  <c r="F6" i="2"/>
  <c r="F10" i="2"/>
  <c r="F9" i="2"/>
  <c r="F34" i="2"/>
  <c r="F32" i="3"/>
  <c r="F38" i="2"/>
  <c r="F5" i="3"/>
  <c r="F8" i="3"/>
  <c r="F2" i="4"/>
  <c r="F29" i="4"/>
  <c r="F36" i="4"/>
  <c r="F4" i="4"/>
  <c r="F24" i="4"/>
  <c r="F33" i="3"/>
  <c r="F14" i="4"/>
  <c r="F18" i="4"/>
  <c r="F36" i="3"/>
  <c r="F35" i="2"/>
  <c r="F32" i="2"/>
  <c r="F29" i="2"/>
  <c r="F17" i="4"/>
  <c r="F25" i="2"/>
  <c r="F21" i="2"/>
  <c r="F8" i="4"/>
  <c r="F3" i="4"/>
  <c r="F11" i="4"/>
  <c r="F7" i="3"/>
  <c r="F33" i="4"/>
  <c r="F12" i="2"/>
  <c r="F14" i="2"/>
  <c r="F11" i="2"/>
  <c r="F28" i="2"/>
  <c r="F14" i="3"/>
  <c r="F39" i="4"/>
  <c r="F4" i="3"/>
  <c r="F28" i="4"/>
  <c r="F40" i="4" l="1"/>
  <c r="F40" i="3"/>
  <c r="F40" i="2"/>
  <c r="M41" i="3"/>
  <c r="AR40" i="2"/>
  <c r="AP40" i="2"/>
  <c r="AN40" i="2"/>
  <c r="AL40" i="2"/>
  <c r="AJ40" i="2"/>
  <c r="AH40" i="2"/>
  <c r="AF40" i="2"/>
  <c r="AD40" i="2"/>
  <c r="AB40" i="2"/>
  <c r="Z40" i="2"/>
  <c r="M40" i="2"/>
  <c r="L40" i="2"/>
  <c r="S39" i="1" l="1"/>
  <c r="AS39" i="1" s="1"/>
  <c r="S38" i="1"/>
  <c r="AI38" i="1" s="1"/>
  <c r="S37" i="1"/>
  <c r="AW37" i="1" s="1"/>
  <c r="S36" i="1"/>
  <c r="T36" i="1" s="1"/>
  <c r="S35" i="1"/>
  <c r="AI35" i="1" s="1"/>
  <c r="S34" i="1"/>
  <c r="AY34" i="1" s="1"/>
  <c r="S33" i="1"/>
  <c r="AG33" i="1" s="1"/>
  <c r="S32" i="1"/>
  <c r="AU32" i="1" s="1"/>
  <c r="S31" i="1"/>
  <c r="AS31" i="1" s="1"/>
  <c r="S30" i="1"/>
  <c r="AI30" i="1" s="1"/>
  <c r="S29" i="1"/>
  <c r="V29" i="1" s="1"/>
  <c r="S28" i="1"/>
  <c r="AM28" i="1" s="1"/>
  <c r="S27" i="1"/>
  <c r="AS27" i="1" s="1"/>
  <c r="S26" i="1"/>
  <c r="AI26" i="1" s="1"/>
  <c r="S25" i="1"/>
  <c r="AW25" i="1" s="1"/>
  <c r="S24" i="1"/>
  <c r="AU24" i="1" s="1"/>
  <c r="S23" i="1"/>
  <c r="AK23" i="1" s="1"/>
  <c r="S22" i="1"/>
  <c r="AA22" i="1" s="1"/>
  <c r="S21" i="1"/>
  <c r="AG21" i="1" s="1"/>
  <c r="S20" i="1"/>
  <c r="AU20" i="1" s="1"/>
  <c r="S19" i="1"/>
  <c r="AK19" i="1" s="1"/>
  <c r="S18" i="1"/>
  <c r="AY18" i="1" s="1"/>
  <c r="S17" i="1"/>
  <c r="AW17" i="1" s="1"/>
  <c r="S16" i="1"/>
  <c r="AM16" i="1" s="1"/>
  <c r="S15" i="1"/>
  <c r="AS15" i="1" s="1"/>
  <c r="S14" i="1"/>
  <c r="AI14" i="1" s="1"/>
  <c r="S13" i="1"/>
  <c r="AW13" i="1" s="1"/>
  <c r="S12" i="1"/>
  <c r="T12" i="1" s="1"/>
  <c r="L40" i="1"/>
  <c r="F25" i="1"/>
  <c r="F33" i="1"/>
  <c r="F39" i="1"/>
  <c r="F37" i="1"/>
  <c r="F15" i="1"/>
  <c r="F26" i="1"/>
  <c r="F22" i="1"/>
  <c r="F11" i="1"/>
  <c r="F8" i="1"/>
  <c r="F36" i="1"/>
  <c r="F29" i="1"/>
  <c r="F16" i="1"/>
  <c r="F23" i="1"/>
  <c r="F18" i="1"/>
  <c r="F20" i="1"/>
  <c r="F9" i="1"/>
  <c r="F24" i="1"/>
  <c r="F21" i="1"/>
  <c r="F5" i="1"/>
  <c r="F28" i="1"/>
  <c r="F27" i="1"/>
  <c r="F4" i="1"/>
  <c r="F14" i="1"/>
  <c r="F13" i="1"/>
  <c r="F34" i="1"/>
  <c r="F32" i="1"/>
  <c r="F6" i="1"/>
  <c r="F12" i="1"/>
  <c r="F7" i="1"/>
  <c r="F10" i="1"/>
  <c r="F38" i="1"/>
  <c r="F19" i="1"/>
  <c r="F31" i="1"/>
  <c r="F35" i="1"/>
  <c r="F17" i="1"/>
  <c r="F30" i="1"/>
  <c r="F40" i="1" l="1"/>
  <c r="BA14" i="1"/>
  <c r="AC39" i="1"/>
  <c r="AO39" i="1"/>
  <c r="AY20" i="1"/>
  <c r="AY39" i="1"/>
  <c r="V14" i="1"/>
  <c r="AE13" i="1"/>
  <c r="AC14" i="1"/>
  <c r="AM19" i="1"/>
  <c r="AW21" i="1"/>
  <c r="AG13" i="1"/>
  <c r="AE14" i="1"/>
  <c r="AQ13" i="1"/>
  <c r="AO14" i="1"/>
  <c r="AC20" i="1"/>
  <c r="AC13" i="1"/>
  <c r="AM13" i="1"/>
  <c r="AM14" i="1"/>
  <c r="BA13" i="1"/>
  <c r="AW14" i="1"/>
  <c r="AQ20" i="1"/>
  <c r="AA13" i="1"/>
  <c r="AA14" i="1"/>
  <c r="AK14" i="1"/>
  <c r="AO13" i="1"/>
  <c r="AY13" i="1"/>
  <c r="AQ14" i="1"/>
  <c r="AE20" i="1"/>
  <c r="AY14" i="1"/>
  <c r="AW20" i="1"/>
  <c r="V39" i="1"/>
  <c r="T17" i="1"/>
  <c r="AQ23" i="1"/>
  <c r="AA26" i="1"/>
  <c r="V32" i="1"/>
  <c r="AG37" i="1"/>
  <c r="V15" i="1"/>
  <c r="AQ17" i="1"/>
  <c r="AE26" i="1"/>
  <c r="AQ29" i="1"/>
  <c r="AA32" i="1"/>
  <c r="AG34" i="1"/>
  <c r="AO37" i="1"/>
  <c r="AA15" i="1"/>
  <c r="V20" i="1"/>
  <c r="AC32" i="1"/>
  <c r="AU15" i="1"/>
  <c r="AA20" i="1"/>
  <c r="AE32" i="1"/>
  <c r="AY15" i="1"/>
  <c r="AE23" i="1"/>
  <c r="AQ32" i="1"/>
  <c r="AU27" i="1"/>
  <c r="AM38" i="1"/>
  <c r="AM20" i="1"/>
  <c r="AG25" i="1"/>
  <c r="BA15" i="1"/>
  <c r="AC18" i="1"/>
  <c r="AQ30" i="1"/>
  <c r="AY32" i="1"/>
  <c r="AQ35" i="1"/>
  <c r="AE38" i="1"/>
  <c r="AG20" i="1"/>
  <c r="AK20" i="1"/>
  <c r="AC25" i="1"/>
  <c r="AC19" i="1"/>
  <c r="AO20" i="1"/>
  <c r="AS28" i="1"/>
  <c r="AQ33" i="1"/>
  <c r="T15" i="1"/>
  <c r="V21" i="1"/>
  <c r="AY27" i="1"/>
  <c r="AC31" i="1"/>
  <c r="AW33" i="1"/>
  <c r="AO12" i="1"/>
  <c r="AC15" i="1"/>
  <c r="AO19" i="1"/>
  <c r="AA21" i="1"/>
  <c r="AM25" i="1"/>
  <c r="AK26" i="1"/>
  <c r="AA27" i="1"/>
  <c r="BA27" i="1"/>
  <c r="AE31" i="1"/>
  <c r="T33" i="1"/>
  <c r="AY33" i="1"/>
  <c r="AQ37" i="1"/>
  <c r="AO38" i="1"/>
  <c r="AE39" i="1"/>
  <c r="AQ12" i="1"/>
  <c r="AE15" i="1"/>
  <c r="AG18" i="1"/>
  <c r="AQ19" i="1"/>
  <c r="AC21" i="1"/>
  <c r="AE24" i="1"/>
  <c r="AO25" i="1"/>
  <c r="AM26" i="1"/>
  <c r="AC27" i="1"/>
  <c r="AC30" i="1"/>
  <c r="AM31" i="1"/>
  <c r="AG32" i="1"/>
  <c r="V33" i="1"/>
  <c r="BA33" i="1"/>
  <c r="AC36" i="1"/>
  <c r="AY37" i="1"/>
  <c r="AQ38" i="1"/>
  <c r="AG39" i="1"/>
  <c r="AC24" i="1"/>
  <c r="AS12" i="1"/>
  <c r="AI15" i="1"/>
  <c r="AO18" i="1"/>
  <c r="AY19" i="1"/>
  <c r="AE21" i="1"/>
  <c r="AO24" i="1"/>
  <c r="AQ25" i="1"/>
  <c r="AO26" i="1"/>
  <c r="AE27" i="1"/>
  <c r="AE30" i="1"/>
  <c r="AO31" i="1"/>
  <c r="AK32" i="1"/>
  <c r="AA33" i="1"/>
  <c r="BA36" i="1"/>
  <c r="BA37" i="1"/>
  <c r="AW38" i="1"/>
  <c r="AI39" i="1"/>
  <c r="BA21" i="1"/>
  <c r="AE18" i="1"/>
  <c r="BA12" i="1"/>
  <c r="AK15" i="1"/>
  <c r="AQ18" i="1"/>
  <c r="BA19" i="1"/>
  <c r="AI21" i="1"/>
  <c r="AG22" i="1"/>
  <c r="AQ24" i="1"/>
  <c r="AY25" i="1"/>
  <c r="AQ26" i="1"/>
  <c r="AG27" i="1"/>
  <c r="AG30" i="1"/>
  <c r="AQ31" i="1"/>
  <c r="AM32" i="1"/>
  <c r="AC33" i="1"/>
  <c r="AY38" i="1"/>
  <c r="AK39" i="1"/>
  <c r="V27" i="1"/>
  <c r="AM15" i="1"/>
  <c r="BA18" i="1"/>
  <c r="AK21" i="1"/>
  <c r="BA24" i="1"/>
  <c r="BA25" i="1"/>
  <c r="AW26" i="1"/>
  <c r="AI27" i="1"/>
  <c r="AO30" i="1"/>
  <c r="AY31" i="1"/>
  <c r="AO32" i="1"/>
  <c r="AE33" i="1"/>
  <c r="BA38" i="1"/>
  <c r="AM39" i="1"/>
  <c r="AE12" i="1"/>
  <c r="AO15" i="1"/>
  <c r="AM21" i="1"/>
  <c r="AY26" i="1"/>
  <c r="AK27" i="1"/>
  <c r="BA31" i="1"/>
  <c r="AI33" i="1"/>
  <c r="AQ15" i="1"/>
  <c r="AE17" i="1"/>
  <c r="BA20" i="1"/>
  <c r="AO21" i="1"/>
  <c r="BA26" i="1"/>
  <c r="AM27" i="1"/>
  <c r="BA30" i="1"/>
  <c r="AW32" i="1"/>
  <c r="AK33" i="1"/>
  <c r="AA37" i="1"/>
  <c r="V38" i="1"/>
  <c r="AQ39" i="1"/>
  <c r="AQ21" i="1"/>
  <c r="AO27" i="1"/>
  <c r="AM33" i="1"/>
  <c r="AC37" i="1"/>
  <c r="AA38" i="1"/>
  <c r="AU39" i="1"/>
  <c r="AW15" i="1"/>
  <c r="AA19" i="1"/>
  <c r="AU21" i="1"/>
  <c r="AA25" i="1"/>
  <c r="V26" i="1"/>
  <c r="AQ27" i="1"/>
  <c r="AE29" i="1"/>
  <c r="BA32" i="1"/>
  <c r="AO33" i="1"/>
  <c r="AE37" i="1"/>
  <c r="AC38" i="1"/>
  <c r="T39" i="1"/>
  <c r="AW39" i="1"/>
  <c r="AC12" i="1"/>
  <c r="AE19" i="1"/>
  <c r="T21" i="1"/>
  <c r="AY21" i="1"/>
  <c r="AE25" i="1"/>
  <c r="AC26" i="1"/>
  <c r="T27" i="1"/>
  <c r="AW27" i="1"/>
  <c r="AA31" i="1"/>
  <c r="AU33" i="1"/>
  <c r="AM37" i="1"/>
  <c r="AK38" i="1"/>
  <c r="AA39" i="1"/>
  <c r="BA39" i="1"/>
  <c r="AU12" i="1"/>
  <c r="V17" i="1"/>
  <c r="AI18" i="1"/>
  <c r="AS19" i="1"/>
  <c r="AY22" i="1"/>
  <c r="T24" i="1"/>
  <c r="AW29" i="1"/>
  <c r="AK35" i="1"/>
  <c r="AU36" i="1"/>
  <c r="V12" i="1"/>
  <c r="AW12" i="1"/>
  <c r="AI13" i="1"/>
  <c r="AS14" i="1"/>
  <c r="AO16" i="1"/>
  <c r="AA17" i="1"/>
  <c r="AY17" i="1"/>
  <c r="AK18" i="1"/>
  <c r="T19" i="1"/>
  <c r="AU19" i="1"/>
  <c r="AC22" i="1"/>
  <c r="BA22" i="1"/>
  <c r="AM23" i="1"/>
  <c r="V24" i="1"/>
  <c r="AW24" i="1"/>
  <c r="AI25" i="1"/>
  <c r="AS26" i="1"/>
  <c r="AO28" i="1"/>
  <c r="AA29" i="1"/>
  <c r="AY29" i="1"/>
  <c r="AK30" i="1"/>
  <c r="T31" i="1"/>
  <c r="AU31" i="1"/>
  <c r="AC34" i="1"/>
  <c r="BA34" i="1"/>
  <c r="AM35" i="1"/>
  <c r="V36" i="1"/>
  <c r="AW36" i="1"/>
  <c r="AI37" i="1"/>
  <c r="AS38" i="1"/>
  <c r="AA12" i="1"/>
  <c r="AY12" i="1"/>
  <c r="AK13" i="1"/>
  <c r="T14" i="1"/>
  <c r="AU14" i="1"/>
  <c r="AG15" i="1"/>
  <c r="AQ16" i="1"/>
  <c r="AC17" i="1"/>
  <c r="BA17" i="1"/>
  <c r="AM18" i="1"/>
  <c r="V19" i="1"/>
  <c r="AW19" i="1"/>
  <c r="AI20" i="1"/>
  <c r="AS21" i="1"/>
  <c r="AE22" i="1"/>
  <c r="AO23" i="1"/>
  <c r="AA24" i="1"/>
  <c r="AY24" i="1"/>
  <c r="AK25" i="1"/>
  <c r="T26" i="1"/>
  <c r="AU26" i="1"/>
  <c r="AQ28" i="1"/>
  <c r="AC29" i="1"/>
  <c r="BA29" i="1"/>
  <c r="AM30" i="1"/>
  <c r="V31" i="1"/>
  <c r="AW31" i="1"/>
  <c r="AI32" i="1"/>
  <c r="AS33" i="1"/>
  <c r="AE34" i="1"/>
  <c r="AO35" i="1"/>
  <c r="AA36" i="1"/>
  <c r="AY36" i="1"/>
  <c r="AK37" i="1"/>
  <c r="T38" i="1"/>
  <c r="AU38" i="1"/>
  <c r="AS16" i="1"/>
  <c r="AU16" i="1"/>
  <c r="AG17" i="1"/>
  <c r="AI22" i="1"/>
  <c r="AS23" i="1"/>
  <c r="T28" i="1"/>
  <c r="AU28" i="1"/>
  <c r="AG29" i="1"/>
  <c r="AI34" i="1"/>
  <c r="AS35" i="1"/>
  <c r="AE36" i="1"/>
  <c r="T16" i="1"/>
  <c r="AI17" i="1"/>
  <c r="AK22" i="1"/>
  <c r="AG24" i="1"/>
  <c r="V28" i="1"/>
  <c r="AW28" i="1"/>
  <c r="AI29" i="1"/>
  <c r="AS30" i="1"/>
  <c r="AK34" i="1"/>
  <c r="T35" i="1"/>
  <c r="AU35" i="1"/>
  <c r="AG36" i="1"/>
  <c r="AG12" i="1"/>
  <c r="AW16" i="1"/>
  <c r="AU23" i="1"/>
  <c r="AY16" i="1"/>
  <c r="T23" i="1"/>
  <c r="AI12" i="1"/>
  <c r="AK17" i="1"/>
  <c r="AG19" i="1"/>
  <c r="AM22" i="1"/>
  <c r="AW23" i="1"/>
  <c r="AA28" i="1"/>
  <c r="AK29" i="1"/>
  <c r="AU30" i="1"/>
  <c r="AM34" i="1"/>
  <c r="AW35" i="1"/>
  <c r="AI36" i="1"/>
  <c r="AS37" i="1"/>
  <c r="T13" i="1"/>
  <c r="AG14" i="1"/>
  <c r="AC16" i="1"/>
  <c r="V18" i="1"/>
  <c r="AY23" i="1"/>
  <c r="AU25" i="1"/>
  <c r="AC28" i="1"/>
  <c r="AM29" i="1"/>
  <c r="V30" i="1"/>
  <c r="AW30" i="1"/>
  <c r="AS32" i="1"/>
  <c r="AO34" i="1"/>
  <c r="AA35" i="1"/>
  <c r="AY35" i="1"/>
  <c r="AK36" i="1"/>
  <c r="AU37" i="1"/>
  <c r="AG38" i="1"/>
  <c r="V16" i="1"/>
  <c r="AS18" i="1"/>
  <c r="AS13" i="1"/>
  <c r="AA16" i="1"/>
  <c r="T18" i="1"/>
  <c r="AU18" i="1"/>
  <c r="V23" i="1"/>
  <c r="AI24" i="1"/>
  <c r="AS25" i="1"/>
  <c r="AY28" i="1"/>
  <c r="T30" i="1"/>
  <c r="AG31" i="1"/>
  <c r="V35" i="1"/>
  <c r="AK12" i="1"/>
  <c r="AU13" i="1"/>
  <c r="BA16" i="1"/>
  <c r="AM17" i="1"/>
  <c r="AW18" i="1"/>
  <c r="AI19" i="1"/>
  <c r="AS20" i="1"/>
  <c r="AO22" i="1"/>
  <c r="AA23" i="1"/>
  <c r="AK24" i="1"/>
  <c r="T25" i="1"/>
  <c r="AG26" i="1"/>
  <c r="BA28" i="1"/>
  <c r="AI31" i="1"/>
  <c r="T37" i="1"/>
  <c r="AM12" i="1"/>
  <c r="V13" i="1"/>
  <c r="AE16" i="1"/>
  <c r="AO17" i="1"/>
  <c r="AA18" i="1"/>
  <c r="T20" i="1"/>
  <c r="AQ22" i="1"/>
  <c r="AC23" i="1"/>
  <c r="BA23" i="1"/>
  <c r="AM24" i="1"/>
  <c r="V25" i="1"/>
  <c r="AE28" i="1"/>
  <c r="AO29" i="1"/>
  <c r="AA30" i="1"/>
  <c r="AY30" i="1"/>
  <c r="AK31" i="1"/>
  <c r="T32" i="1"/>
  <c r="AQ34" i="1"/>
  <c r="AC35" i="1"/>
  <c r="BA35" i="1"/>
  <c r="AM36" i="1"/>
  <c r="V37" i="1"/>
  <c r="AG16" i="1"/>
  <c r="AS22" i="1"/>
  <c r="AG28" i="1"/>
  <c r="AS34" i="1"/>
  <c r="AE35" i="1"/>
  <c r="AO36" i="1"/>
  <c r="AI16" i="1"/>
  <c r="AS17" i="1"/>
  <c r="T22" i="1"/>
  <c r="AU22" i="1"/>
  <c r="AG23" i="1"/>
  <c r="AI28" i="1"/>
  <c r="AS29" i="1"/>
  <c r="T34" i="1"/>
  <c r="AU34" i="1"/>
  <c r="AG35" i="1"/>
  <c r="AQ36" i="1"/>
  <c r="AK16" i="1"/>
  <c r="AU17" i="1"/>
  <c r="V22" i="1"/>
  <c r="AW22" i="1"/>
  <c r="AI23" i="1"/>
  <c r="AS24" i="1"/>
  <c r="AK28" i="1"/>
  <c r="T29" i="1"/>
  <c r="AU29" i="1"/>
  <c r="V34" i="1"/>
  <c r="AW34" i="1"/>
  <c r="AS36" i="1"/>
  <c r="AA34" i="1"/>
  <c r="S39" i="4" l="1"/>
  <c r="AA39" i="4" s="1"/>
  <c r="S38" i="4"/>
  <c r="AG38" i="4" s="1"/>
  <c r="S37" i="4"/>
  <c r="AK37" i="4" s="1"/>
  <c r="S36" i="4"/>
  <c r="AG36" i="4" s="1"/>
  <c r="S35" i="4"/>
  <c r="AA35" i="4" s="1"/>
  <c r="S34" i="4"/>
  <c r="AK34" i="4" s="1"/>
  <c r="S33" i="4"/>
  <c r="AK33" i="4" s="1"/>
  <c r="S32" i="4"/>
  <c r="AC32" i="4" s="1"/>
  <c r="S31" i="4"/>
  <c r="S30" i="4"/>
  <c r="AK30" i="4" s="1"/>
  <c r="S29" i="4"/>
  <c r="S28" i="4"/>
  <c r="AC28" i="4" s="1"/>
  <c r="S27" i="4"/>
  <c r="S26" i="4"/>
  <c r="AK26" i="4" s="1"/>
  <c r="S25" i="4"/>
  <c r="S24" i="4"/>
  <c r="AA24" i="4" s="1"/>
  <c r="S23" i="4"/>
  <c r="S22" i="4"/>
  <c r="AC22" i="4" s="1"/>
  <c r="S21" i="4"/>
  <c r="AK21" i="4" s="1"/>
  <c r="S20" i="4"/>
  <c r="AG20" i="4" s="1"/>
  <c r="S19" i="4"/>
  <c r="AA19" i="4" s="1"/>
  <c r="S18" i="4"/>
  <c r="AK18" i="4" s="1"/>
  <c r="S17" i="4"/>
  <c r="AK17" i="4" s="1"/>
  <c r="S16" i="4"/>
  <c r="AG16" i="4" s="1"/>
  <c r="S15" i="4"/>
  <c r="S14" i="4"/>
  <c r="AK14" i="4" s="1"/>
  <c r="S13" i="4"/>
  <c r="AC13" i="4" s="1"/>
  <c r="S12" i="4"/>
  <c r="AG12" i="4" s="1"/>
  <c r="S11" i="4"/>
  <c r="AA11" i="4" s="1"/>
  <c r="S10" i="4"/>
  <c r="S9" i="4"/>
  <c r="AC9" i="4" s="1"/>
  <c r="S8" i="4"/>
  <c r="S7" i="4"/>
  <c r="S6" i="4"/>
  <c r="AG6" i="4" s="1"/>
  <c r="S5" i="4"/>
  <c r="AK5" i="4" s="1"/>
  <c r="S4" i="4"/>
  <c r="AA4" i="4" s="1"/>
  <c r="S3" i="4"/>
  <c r="S2" i="4"/>
  <c r="S39" i="3"/>
  <c r="S38" i="3"/>
  <c r="S37" i="3"/>
  <c r="S36" i="3"/>
  <c r="S35" i="3"/>
  <c r="S34" i="3"/>
  <c r="S33" i="3"/>
  <c r="S32" i="3"/>
  <c r="S31" i="3"/>
  <c r="S30" i="3"/>
  <c r="S29" i="3"/>
  <c r="S28" i="3"/>
  <c r="S27" i="3"/>
  <c r="S26" i="3"/>
  <c r="S25" i="3"/>
  <c r="S24" i="3"/>
  <c r="S23" i="3"/>
  <c r="S22" i="3"/>
  <c r="S21" i="3"/>
  <c r="S20" i="3"/>
  <c r="S19" i="3"/>
  <c r="S18" i="3"/>
  <c r="S17" i="3"/>
  <c r="S16" i="3"/>
  <c r="S15" i="3"/>
  <c r="S14" i="3"/>
  <c r="S13" i="3"/>
  <c r="S12" i="3"/>
  <c r="S11" i="3"/>
  <c r="S10" i="3"/>
  <c r="S9" i="3"/>
  <c r="S8" i="3"/>
  <c r="S7" i="3"/>
  <c r="S6" i="3"/>
  <c r="S5" i="3"/>
  <c r="S4" i="3"/>
  <c r="S3" i="3"/>
  <c r="S2" i="3"/>
  <c r="T2" i="3" s="1"/>
  <c r="S39" i="2"/>
  <c r="S38" i="2"/>
  <c r="S37" i="2"/>
  <c r="S36" i="2"/>
  <c r="AM36" i="2" s="1"/>
  <c r="S35" i="2"/>
  <c r="S34" i="2"/>
  <c r="S33" i="2"/>
  <c r="S32" i="2"/>
  <c r="S31" i="2"/>
  <c r="S30" i="2"/>
  <c r="S29" i="2"/>
  <c r="AS29" i="2" s="1"/>
  <c r="S28" i="2"/>
  <c r="S27" i="2"/>
  <c r="S26" i="2"/>
  <c r="S25" i="2"/>
  <c r="S24" i="2"/>
  <c r="S23" i="2"/>
  <c r="AS23" i="2" s="1"/>
  <c r="S22" i="2"/>
  <c r="AI22" i="2" s="1"/>
  <c r="S21" i="2"/>
  <c r="AQ21" i="2" s="1"/>
  <c r="S20" i="2"/>
  <c r="S19" i="2"/>
  <c r="S18" i="2"/>
  <c r="S17" i="2"/>
  <c r="AS17" i="2" s="1"/>
  <c r="S16" i="2"/>
  <c r="S15" i="2"/>
  <c r="AQ15" i="2" s="1"/>
  <c r="S14" i="2"/>
  <c r="S13" i="2"/>
  <c r="AM13" i="2" s="1"/>
  <c r="S12" i="2"/>
  <c r="AO12" i="2" s="1"/>
  <c r="S11" i="2"/>
  <c r="AM11" i="2" s="1"/>
  <c r="S10" i="2"/>
  <c r="AQ10" i="2" s="1"/>
  <c r="S9" i="2"/>
  <c r="AS9" i="2" s="1"/>
  <c r="S8" i="2"/>
  <c r="S7" i="2"/>
  <c r="AA7" i="2" s="1"/>
  <c r="S6" i="2"/>
  <c r="S5" i="2"/>
  <c r="AM5" i="2" s="1"/>
  <c r="S4" i="2"/>
  <c r="S3" i="2"/>
  <c r="AS3" i="2" s="1"/>
  <c r="S2" i="2"/>
  <c r="S11" i="1"/>
  <c r="AC11" i="1" s="1"/>
  <c r="S10" i="1"/>
  <c r="S9" i="1"/>
  <c r="AK9" i="1" s="1"/>
  <c r="S8" i="1"/>
  <c r="AU8" i="1" s="1"/>
  <c r="S7" i="1"/>
  <c r="BA7" i="1" s="1"/>
  <c r="S6" i="1"/>
  <c r="AQ6" i="1" s="1"/>
  <c r="S5" i="1"/>
  <c r="AA5" i="1" s="1"/>
  <c r="S4" i="1"/>
  <c r="BA4" i="1" s="1"/>
  <c r="S3" i="1"/>
  <c r="AU3" i="1" s="1"/>
  <c r="S2" i="1"/>
  <c r="AA13" i="4" l="1"/>
  <c r="AI13" i="4"/>
  <c r="AK13" i="4"/>
  <c r="AE13" i="4"/>
  <c r="S40" i="4"/>
  <c r="AG13" i="4"/>
  <c r="AC34" i="4"/>
  <c r="AG34" i="4"/>
  <c r="AE12" i="4"/>
  <c r="AC4" i="4"/>
  <c r="AE4" i="4"/>
  <c r="AG22" i="4"/>
  <c r="AI9" i="4"/>
  <c r="AK9" i="4"/>
  <c r="AG4" i="4"/>
  <c r="AK22" i="4"/>
  <c r="AG30" i="4"/>
  <c r="AC21" i="4"/>
  <c r="AC6" i="4"/>
  <c r="AE24" i="4"/>
  <c r="AC12" i="4"/>
  <c r="AE28" i="4"/>
  <c r="AK6" i="4"/>
  <c r="AG28" i="4"/>
  <c r="AG9" i="4"/>
  <c r="AE21" i="4"/>
  <c r="AG24" i="4"/>
  <c r="AI37" i="4"/>
  <c r="AA12" i="4"/>
  <c r="T25" i="4"/>
  <c r="V25" i="4"/>
  <c r="AI10" i="4"/>
  <c r="T10" i="4"/>
  <c r="V10" i="4"/>
  <c r="AI17" i="4"/>
  <c r="V29" i="4"/>
  <c r="T29" i="4"/>
  <c r="AC38" i="4"/>
  <c r="V5" i="4"/>
  <c r="T5" i="4"/>
  <c r="AG21" i="4"/>
  <c r="AC25" i="4"/>
  <c r="AA29" i="4"/>
  <c r="T33" i="4"/>
  <c r="V33" i="4"/>
  <c r="AK3" i="4"/>
  <c r="V3" i="4"/>
  <c r="T3" i="4"/>
  <c r="AG10" i="4"/>
  <c r="AI21" i="4"/>
  <c r="AK27" i="4"/>
  <c r="V27" i="4"/>
  <c r="T27" i="4"/>
  <c r="V37" i="4"/>
  <c r="T37" i="4"/>
  <c r="AA3" i="4"/>
  <c r="AE16" i="4"/>
  <c r="AA20" i="4"/>
  <c r="AA27" i="4"/>
  <c r="AK31" i="4"/>
  <c r="T31" i="4"/>
  <c r="V31" i="4"/>
  <c r="AA37" i="4"/>
  <c r="AK7" i="4"/>
  <c r="V7" i="4"/>
  <c r="T7" i="4"/>
  <c r="AG14" i="4"/>
  <c r="AI18" i="4"/>
  <c r="V18" i="4"/>
  <c r="T18" i="4"/>
  <c r="AC20" i="4"/>
  <c r="AG5" i="4"/>
  <c r="AA7" i="4"/>
  <c r="T13" i="4"/>
  <c r="V13" i="4"/>
  <c r="AC18" i="4"/>
  <c r="AE20" i="4"/>
  <c r="AK25" i="4"/>
  <c r="AI29" i="4"/>
  <c r="AG33" i="4"/>
  <c r="AE37" i="4"/>
  <c r="AK8" i="4"/>
  <c r="T8" i="4"/>
  <c r="V8" i="4"/>
  <c r="AK23" i="4"/>
  <c r="T23" i="4"/>
  <c r="V23" i="4"/>
  <c r="AA16" i="4"/>
  <c r="AA5" i="4"/>
  <c r="AI14" i="4"/>
  <c r="V14" i="4"/>
  <c r="T14" i="4"/>
  <c r="AC16" i="4"/>
  <c r="AE25" i="4"/>
  <c r="AC29" i="4"/>
  <c r="AA33" i="4"/>
  <c r="AC5" i="4"/>
  <c r="V9" i="4"/>
  <c r="T9" i="4"/>
  <c r="AK10" i="4"/>
  <c r="AC14" i="4"/>
  <c r="AG25" i="4"/>
  <c r="AE29" i="4"/>
  <c r="AC33" i="4"/>
  <c r="AE5" i="4"/>
  <c r="AA9" i="4"/>
  <c r="AK24" i="4"/>
  <c r="V24" i="4"/>
  <c r="T24" i="4"/>
  <c r="AI25" i="4"/>
  <c r="AG29" i="4"/>
  <c r="AA31" i="4"/>
  <c r="AE33" i="4"/>
  <c r="AK35" i="4"/>
  <c r="T35" i="4"/>
  <c r="V35" i="4"/>
  <c r="AC37" i="4"/>
  <c r="AK39" i="4"/>
  <c r="T39" i="4"/>
  <c r="V39" i="4"/>
  <c r="AK4" i="4"/>
  <c r="V4" i="4"/>
  <c r="T4" i="4"/>
  <c r="AI5" i="4"/>
  <c r="AE9" i="4"/>
  <c r="AK11" i="4"/>
  <c r="V11" i="4"/>
  <c r="T11" i="4"/>
  <c r="AG18" i="4"/>
  <c r="AI22" i="4"/>
  <c r="T22" i="4"/>
  <c r="V22" i="4"/>
  <c r="AC24" i="4"/>
  <c r="AA28" i="4"/>
  <c r="T28" i="4"/>
  <c r="V28" i="4"/>
  <c r="AK29" i="4"/>
  <c r="AI33" i="4"/>
  <c r="AG37" i="4"/>
  <c r="V17" i="4"/>
  <c r="T17" i="4"/>
  <c r="AA32" i="4"/>
  <c r="V32" i="4"/>
  <c r="T32" i="4"/>
  <c r="AK15" i="4"/>
  <c r="V15" i="4"/>
  <c r="T15" i="4"/>
  <c r="AI26" i="4"/>
  <c r="V26" i="4"/>
  <c r="T26" i="4"/>
  <c r="AA36" i="4"/>
  <c r="V36" i="4"/>
  <c r="T36" i="4"/>
  <c r="AA17" i="4"/>
  <c r="AI2" i="4"/>
  <c r="V2" i="4"/>
  <c r="T2" i="4"/>
  <c r="AC2" i="4"/>
  <c r="AA8" i="4"/>
  <c r="AA15" i="4"/>
  <c r="AC17" i="4"/>
  <c r="V21" i="4"/>
  <c r="T21" i="4"/>
  <c r="AC26" i="4"/>
  <c r="AI30" i="4"/>
  <c r="V30" i="4"/>
  <c r="T30" i="4"/>
  <c r="AE32" i="4"/>
  <c r="AC36" i="4"/>
  <c r="AG2" i="4"/>
  <c r="AI6" i="4"/>
  <c r="V6" i="4"/>
  <c r="T6" i="4"/>
  <c r="AC8" i="4"/>
  <c r="AK12" i="4"/>
  <c r="V12" i="4"/>
  <c r="T12" i="4"/>
  <c r="AE17" i="4"/>
  <c r="AK19" i="4"/>
  <c r="T19" i="4"/>
  <c r="V19" i="4"/>
  <c r="AA21" i="4"/>
  <c r="AG26" i="4"/>
  <c r="AC30" i="4"/>
  <c r="AG32" i="4"/>
  <c r="AI34" i="4"/>
  <c r="V34" i="4"/>
  <c r="T34" i="4"/>
  <c r="AE36" i="4"/>
  <c r="AE8" i="4"/>
  <c r="AG17" i="4"/>
  <c r="AK38" i="4"/>
  <c r="V38" i="4"/>
  <c r="T38" i="4"/>
  <c r="AK2" i="4"/>
  <c r="AG8" i="4"/>
  <c r="AK16" i="4"/>
  <c r="T16" i="4"/>
  <c r="V16" i="4"/>
  <c r="AA25" i="4"/>
  <c r="AC10" i="4"/>
  <c r="AA23" i="4"/>
  <c r="AK20" i="4"/>
  <c r="V20" i="4"/>
  <c r="T20" i="4"/>
  <c r="S40" i="3"/>
  <c r="AS19" i="3"/>
  <c r="V19" i="3"/>
  <c r="T19" i="3"/>
  <c r="AS35" i="3"/>
  <c r="V35" i="3"/>
  <c r="T35" i="3"/>
  <c r="AS11" i="3"/>
  <c r="V11" i="3"/>
  <c r="T11" i="3"/>
  <c r="AS31" i="3"/>
  <c r="T31" i="3"/>
  <c r="V31" i="3"/>
  <c r="AS4" i="3"/>
  <c r="T4" i="3"/>
  <c r="V4" i="3"/>
  <c r="AS12" i="3"/>
  <c r="V12" i="3"/>
  <c r="T12" i="3"/>
  <c r="AS20" i="3"/>
  <c r="V20" i="3"/>
  <c r="T20" i="3"/>
  <c r="AS28" i="3"/>
  <c r="T28" i="3"/>
  <c r="V28" i="3"/>
  <c r="AS36" i="3"/>
  <c r="V36" i="3"/>
  <c r="T36" i="3"/>
  <c r="AS7" i="3"/>
  <c r="V7" i="3"/>
  <c r="T7" i="3"/>
  <c r="AS23" i="3"/>
  <c r="V23" i="3"/>
  <c r="T23" i="3"/>
  <c r="AS8" i="3"/>
  <c r="V8" i="3"/>
  <c r="T8" i="3"/>
  <c r="AS16" i="3"/>
  <c r="T16" i="3"/>
  <c r="V16" i="3"/>
  <c r="AS24" i="3"/>
  <c r="V24" i="3"/>
  <c r="T24" i="3"/>
  <c r="AS32" i="3"/>
  <c r="V32" i="3"/>
  <c r="T32" i="3"/>
  <c r="AS15" i="3"/>
  <c r="V15" i="3"/>
  <c r="T15" i="3"/>
  <c r="AS27" i="3"/>
  <c r="T27" i="3"/>
  <c r="V27" i="3"/>
  <c r="AS5" i="3"/>
  <c r="T5" i="3"/>
  <c r="V5" i="3"/>
  <c r="AS9" i="3"/>
  <c r="V9" i="3"/>
  <c r="T9" i="3"/>
  <c r="AS13" i="3"/>
  <c r="V13" i="3"/>
  <c r="T13" i="3"/>
  <c r="AS17" i="3"/>
  <c r="T17" i="3"/>
  <c r="V17" i="3"/>
  <c r="AS21" i="3"/>
  <c r="V21" i="3"/>
  <c r="T21" i="3"/>
  <c r="AS25" i="3"/>
  <c r="V25" i="3"/>
  <c r="T25" i="3"/>
  <c r="AS29" i="3"/>
  <c r="T29" i="3"/>
  <c r="V29" i="3"/>
  <c r="AS33" i="3"/>
  <c r="V33" i="3"/>
  <c r="T33" i="3"/>
  <c r="AS37" i="3"/>
  <c r="V37" i="3"/>
  <c r="T37" i="3"/>
  <c r="AS3" i="3"/>
  <c r="T3" i="3"/>
  <c r="V3" i="3"/>
  <c r="AS39" i="3"/>
  <c r="T39" i="3"/>
  <c r="V39" i="3"/>
  <c r="AS2" i="3"/>
  <c r="V2" i="3"/>
  <c r="AS6" i="3"/>
  <c r="T6" i="3"/>
  <c r="V6" i="3"/>
  <c r="AS10" i="3"/>
  <c r="V10" i="3"/>
  <c r="T10" i="3"/>
  <c r="AS14" i="3"/>
  <c r="T14" i="3"/>
  <c r="V14" i="3"/>
  <c r="AS18" i="3"/>
  <c r="T18" i="3"/>
  <c r="V18" i="3"/>
  <c r="AS22" i="3"/>
  <c r="V22" i="3"/>
  <c r="T22" i="3"/>
  <c r="AS26" i="3"/>
  <c r="T26" i="3"/>
  <c r="V26" i="3"/>
  <c r="AS30" i="3"/>
  <c r="V30" i="3"/>
  <c r="T30" i="3"/>
  <c r="AS34" i="3"/>
  <c r="V34" i="3"/>
  <c r="T34" i="3"/>
  <c r="AS38" i="3"/>
  <c r="T38" i="3"/>
  <c r="V38" i="3"/>
  <c r="AE23" i="2"/>
  <c r="AM29" i="2"/>
  <c r="AS21" i="2"/>
  <c r="AA29" i="2"/>
  <c r="AE29" i="2"/>
  <c r="AG29" i="2"/>
  <c r="AI29" i="2"/>
  <c r="AG23" i="2"/>
  <c r="AK10" i="2"/>
  <c r="AS22" i="2"/>
  <c r="AO10" i="2"/>
  <c r="AA23" i="2"/>
  <c r="AG11" i="2"/>
  <c r="AG36" i="2"/>
  <c r="AI11" i="2"/>
  <c r="AI23" i="2"/>
  <c r="AK36" i="2"/>
  <c r="S40" i="2"/>
  <c r="AR41" i="2" s="1"/>
  <c r="AG22" i="2"/>
  <c r="AM8" i="2"/>
  <c r="T8" i="2"/>
  <c r="V8" i="2"/>
  <c r="AE24" i="2"/>
  <c r="T24" i="2"/>
  <c r="V24" i="2"/>
  <c r="AA26" i="2"/>
  <c r="T26" i="2"/>
  <c r="V26" i="2"/>
  <c r="AQ3" i="2"/>
  <c r="AA15" i="2"/>
  <c r="AE17" i="2"/>
  <c r="AM20" i="2"/>
  <c r="T20" i="2"/>
  <c r="V20" i="2"/>
  <c r="AA24" i="2"/>
  <c r="AM32" i="2"/>
  <c r="T32" i="2"/>
  <c r="V32" i="2"/>
  <c r="AC35" i="2"/>
  <c r="T35" i="2"/>
  <c r="V35" i="2"/>
  <c r="AA38" i="2"/>
  <c r="V38" i="2"/>
  <c r="T38" i="2"/>
  <c r="AQ6" i="2"/>
  <c r="V6" i="2"/>
  <c r="T6" i="2"/>
  <c r="AC13" i="2"/>
  <c r="T13" i="2"/>
  <c r="V13" i="2"/>
  <c r="AG15" i="2"/>
  <c r="AG17" i="2"/>
  <c r="AK32" i="2"/>
  <c r="AK9" i="2"/>
  <c r="T9" i="2"/>
  <c r="V9" i="2"/>
  <c r="AA13" i="2"/>
  <c r="AI15" i="2"/>
  <c r="AQ17" i="2"/>
  <c r="AK24" i="2"/>
  <c r="AO27" i="2"/>
  <c r="V27" i="2"/>
  <c r="T27" i="2"/>
  <c r="AE9" i="2"/>
  <c r="AK11" i="2"/>
  <c r="T11" i="2"/>
  <c r="V11" i="2"/>
  <c r="AI13" i="2"/>
  <c r="AK21" i="2"/>
  <c r="T21" i="2"/>
  <c r="V21" i="2"/>
  <c r="AK23" i="2"/>
  <c r="T23" i="2"/>
  <c r="V23" i="2"/>
  <c r="AM24" i="2"/>
  <c r="AS36" i="2"/>
  <c r="T36" i="2"/>
  <c r="V36" i="2"/>
  <c r="AQ39" i="2"/>
  <c r="V39" i="2"/>
  <c r="T39" i="2"/>
  <c r="AO3" i="2"/>
  <c r="V3" i="2"/>
  <c r="T3" i="2"/>
  <c r="AS4" i="2"/>
  <c r="V4" i="2"/>
  <c r="T4" i="2"/>
  <c r="AO7" i="2"/>
  <c r="T7" i="2"/>
  <c r="V7" i="2"/>
  <c r="AO24" i="2"/>
  <c r="AK33" i="2"/>
  <c r="T33" i="2"/>
  <c r="V33" i="2"/>
  <c r="AK17" i="2"/>
  <c r="V17" i="2"/>
  <c r="T17" i="2"/>
  <c r="AQ18" i="2"/>
  <c r="V18" i="2"/>
  <c r="T18" i="2"/>
  <c r="AS28" i="2"/>
  <c r="V28" i="2"/>
  <c r="T28" i="2"/>
  <c r="AI7" i="2"/>
  <c r="AS16" i="2"/>
  <c r="V16" i="2"/>
  <c r="T16" i="2"/>
  <c r="AG28" i="2"/>
  <c r="AQ30" i="2"/>
  <c r="V30" i="2"/>
  <c r="T30" i="2"/>
  <c r="AK5" i="2"/>
  <c r="V5" i="2"/>
  <c r="T5" i="2"/>
  <c r="AM7" i="2"/>
  <c r="AA10" i="2"/>
  <c r="T10" i="2"/>
  <c r="V10" i="2"/>
  <c r="AA14" i="2"/>
  <c r="V14" i="2"/>
  <c r="T14" i="2"/>
  <c r="AC16" i="2"/>
  <c r="AC25" i="2"/>
  <c r="T25" i="2"/>
  <c r="V25" i="2"/>
  <c r="AA34" i="2"/>
  <c r="T34" i="2"/>
  <c r="V34" i="2"/>
  <c r="AA2" i="2"/>
  <c r="V2" i="2"/>
  <c r="T2" i="2"/>
  <c r="AG5" i="2"/>
  <c r="AQ7" i="2"/>
  <c r="AG10" i="2"/>
  <c r="AG14" i="2"/>
  <c r="AA22" i="2"/>
  <c r="T22" i="2"/>
  <c r="V22" i="2"/>
  <c r="AA25" i="2"/>
  <c r="AI34" i="2"/>
  <c r="AI5" i="2"/>
  <c r="AI10" i="2"/>
  <c r="AE12" i="2"/>
  <c r="T12" i="2"/>
  <c r="V12" i="2"/>
  <c r="AO19" i="2"/>
  <c r="T19" i="2"/>
  <c r="V19" i="2"/>
  <c r="AE22" i="2"/>
  <c r="AK29" i="2"/>
  <c r="V29" i="2"/>
  <c r="T29" i="2"/>
  <c r="AO31" i="2"/>
  <c r="T31" i="2"/>
  <c r="V31" i="2"/>
  <c r="AK34" i="2"/>
  <c r="AC37" i="2"/>
  <c r="T37" i="2"/>
  <c r="V37" i="2"/>
  <c r="AO15" i="2"/>
  <c r="V15" i="2"/>
  <c r="T15" i="2"/>
  <c r="AC17" i="2"/>
  <c r="AG24" i="2"/>
  <c r="AG2" i="1"/>
  <c r="S40" i="1"/>
  <c r="BA9" i="1"/>
  <c r="AY8" i="1"/>
  <c r="AM8" i="1"/>
  <c r="AG9" i="1"/>
  <c r="AY7" i="1"/>
  <c r="AU9" i="1"/>
  <c r="AE9" i="1"/>
  <c r="AI11" i="1"/>
  <c r="AO9" i="1"/>
  <c r="AY9" i="1"/>
  <c r="AC9" i="1"/>
  <c r="AU7" i="1"/>
  <c r="AI9" i="1"/>
  <c r="AE11" i="1"/>
  <c r="AK8" i="1"/>
  <c r="AQ9" i="1"/>
  <c r="AG11" i="1"/>
  <c r="AO11" i="1"/>
  <c r="AQ11" i="1"/>
  <c r="AC7" i="1"/>
  <c r="AM4" i="1"/>
  <c r="AU11" i="1"/>
  <c r="AS11" i="1"/>
  <c r="AE7" i="1"/>
  <c r="AQ4" i="1"/>
  <c r="AG7" i="1"/>
  <c r="AA9" i="1"/>
  <c r="AS3" i="1"/>
  <c r="AS4" i="1"/>
  <c r="AW4" i="1"/>
  <c r="AK6" i="1"/>
  <c r="AQ8" i="1"/>
  <c r="AW11" i="1"/>
  <c r="V11" i="1"/>
  <c r="T11" i="1"/>
  <c r="AY11" i="1"/>
  <c r="AM6" i="1"/>
  <c r="AS8" i="1"/>
  <c r="AA11" i="1"/>
  <c r="BA11" i="1"/>
  <c r="AO6" i="1"/>
  <c r="AG6" i="1"/>
  <c r="AQ3" i="1"/>
  <c r="V3" i="1"/>
  <c r="T3" i="1"/>
  <c r="AY4" i="1"/>
  <c r="T4" i="1"/>
  <c r="V4" i="1"/>
  <c r="AC4" i="1"/>
  <c r="AE8" i="1"/>
  <c r="V8" i="1"/>
  <c r="T8" i="1"/>
  <c r="AA8" i="1"/>
  <c r="AM3" i="1"/>
  <c r="AC5" i="1"/>
  <c r="T5" i="1"/>
  <c r="V5" i="1"/>
  <c r="BA8" i="1"/>
  <c r="AE2" i="1"/>
  <c r="AE4" i="1"/>
  <c r="AG4" i="1"/>
  <c r="AY5" i="1"/>
  <c r="AW7" i="1"/>
  <c r="V7" i="1"/>
  <c r="T7" i="1"/>
  <c r="AC8" i="1"/>
  <c r="AK11" i="1"/>
  <c r="AI4" i="1"/>
  <c r="AA7" i="1"/>
  <c r="AG8" i="1"/>
  <c r="AW9" i="1"/>
  <c r="V9" i="1"/>
  <c r="T9" i="1"/>
  <c r="AM11" i="1"/>
  <c r="BA2" i="1"/>
  <c r="T2" i="1"/>
  <c r="V2" i="1"/>
  <c r="AK4" i="1"/>
  <c r="AI8" i="1"/>
  <c r="AE6" i="1"/>
  <c r="T6" i="1"/>
  <c r="V6" i="1"/>
  <c r="AU10" i="1"/>
  <c r="V10" i="1"/>
  <c r="T10" i="1"/>
  <c r="AI6" i="1"/>
  <c r="AO8" i="1"/>
  <c r="AA27" i="2"/>
  <c r="AG2" i="2"/>
  <c r="AQ5" i="2"/>
  <c r="AM9" i="2"/>
  <c r="AQ11" i="2"/>
  <c r="AS20" i="2"/>
  <c r="AM25" i="2"/>
  <c r="AG27" i="2"/>
  <c r="AE34" i="2"/>
  <c r="AE35" i="2"/>
  <c r="AC36" i="2"/>
  <c r="AM37" i="2"/>
  <c r="AI39" i="2"/>
  <c r="AC4" i="2"/>
  <c r="AS5" i="2"/>
  <c r="AQ9" i="2"/>
  <c r="AS10" i="2"/>
  <c r="AS11" i="2"/>
  <c r="AE13" i="2"/>
  <c r="AE15" i="2"/>
  <c r="AA17" i="2"/>
  <c r="AC22" i="2"/>
  <c r="AC23" i="2"/>
  <c r="AC24" i="2"/>
  <c r="AI27" i="2"/>
  <c r="AC29" i="2"/>
  <c r="AG34" i="2"/>
  <c r="AG35" i="2"/>
  <c r="AE36" i="2"/>
  <c r="AS39" i="2"/>
  <c r="AQ27" i="2"/>
  <c r="AI35" i="2"/>
  <c r="AK8" i="2"/>
  <c r="AS27" i="2"/>
  <c r="AA31" i="2"/>
  <c r="AG33" i="2"/>
  <c r="AK35" i="2"/>
  <c r="AE21" i="2"/>
  <c r="AA3" i="2"/>
  <c r="AO8" i="2"/>
  <c r="AM31" i="2"/>
  <c r="AO34" i="2"/>
  <c r="AM35" i="2"/>
  <c r="AC38" i="2"/>
  <c r="AS15" i="2"/>
  <c r="AM19" i="2"/>
  <c r="AG21" i="2"/>
  <c r="AK22" i="2"/>
  <c r="AM23" i="2"/>
  <c r="AG26" i="2"/>
  <c r="AQ31" i="2"/>
  <c r="AM33" i="2"/>
  <c r="AQ34" i="2"/>
  <c r="AO35" i="2"/>
  <c r="AO36" i="2"/>
  <c r="AG38" i="2"/>
  <c r="AA19" i="2"/>
  <c r="AC26" i="2"/>
  <c r="AA11" i="2"/>
  <c r="AG3" i="2"/>
  <c r="AC10" i="2"/>
  <c r="AC11" i="2"/>
  <c r="AG12" i="2"/>
  <c r="AM17" i="2"/>
  <c r="AQ19" i="2"/>
  <c r="AI21" i="2"/>
  <c r="AO22" i="2"/>
  <c r="AO23" i="2"/>
  <c r="AK26" i="2"/>
  <c r="AO29" i="2"/>
  <c r="AQ33" i="2"/>
  <c r="AS34" i="2"/>
  <c r="AQ35" i="2"/>
  <c r="AI33" i="2"/>
  <c r="AE3" i="2"/>
  <c r="AA5" i="2"/>
  <c r="AS8" i="2"/>
  <c r="AC12" i="2"/>
  <c r="AI17" i="2"/>
  <c r="AC5" i="2"/>
  <c r="AI3" i="2"/>
  <c r="AE5" i="2"/>
  <c r="AE10" i="2"/>
  <c r="AE11" i="2"/>
  <c r="AK12" i="2"/>
  <c r="AC14" i="2"/>
  <c r="AO17" i="2"/>
  <c r="AM21" i="2"/>
  <c r="AQ22" i="2"/>
  <c r="AQ23" i="2"/>
  <c r="AC28" i="2"/>
  <c r="AQ29" i="2"/>
  <c r="AS33" i="2"/>
  <c r="AS35" i="2"/>
  <c r="AA37" i="2"/>
  <c r="AA39" i="2"/>
  <c r="AG9" i="2"/>
  <c r="AE37" i="2"/>
  <c r="AK20" i="2"/>
  <c r="AE25" i="2"/>
  <c r="AO32" i="2"/>
  <c r="AA35" i="2"/>
  <c r="AE39" i="2"/>
  <c r="AC2" i="2"/>
  <c r="AO5" i="2"/>
  <c r="AI9" i="2"/>
  <c r="AO11" i="2"/>
  <c r="AO20" i="2"/>
  <c r="AI25" i="2"/>
  <c r="AE27" i="2"/>
  <c r="AS32" i="2"/>
  <c r="AC34" i="2"/>
  <c r="AA36" i="2"/>
  <c r="AI37" i="2"/>
  <c r="AG39" i="2"/>
  <c r="AC3" i="4"/>
  <c r="AI4" i="4"/>
  <c r="AC7" i="4"/>
  <c r="AI8" i="4"/>
  <c r="AC11" i="4"/>
  <c r="AI12" i="4"/>
  <c r="AC15" i="4"/>
  <c r="AI16" i="4"/>
  <c r="AC19" i="4"/>
  <c r="AI20" i="4"/>
  <c r="AC23" i="4"/>
  <c r="AI24" i="4"/>
  <c r="AC27" i="4"/>
  <c r="AI28" i="4"/>
  <c r="AC31" i="4"/>
  <c r="AI32" i="4"/>
  <c r="AC35" i="4"/>
  <c r="AI36" i="4"/>
  <c r="AC39" i="4"/>
  <c r="AE3" i="4"/>
  <c r="AE7" i="4"/>
  <c r="AE11" i="4"/>
  <c r="AE15" i="4"/>
  <c r="AE19" i="4"/>
  <c r="AE23" i="4"/>
  <c r="AE27" i="4"/>
  <c r="AK28" i="4"/>
  <c r="AE31" i="4"/>
  <c r="AK32" i="4"/>
  <c r="AE35" i="4"/>
  <c r="AK36" i="4"/>
  <c r="AE39" i="4"/>
  <c r="AA2" i="4"/>
  <c r="AG3" i="4"/>
  <c r="AA6" i="4"/>
  <c r="AG7" i="4"/>
  <c r="AA10" i="4"/>
  <c r="AG11" i="4"/>
  <c r="AA14" i="4"/>
  <c r="AG15" i="4"/>
  <c r="AA18" i="4"/>
  <c r="AG19" i="4"/>
  <c r="AA22" i="4"/>
  <c r="AG23" i="4"/>
  <c r="AA26" i="4"/>
  <c r="AG27" i="4"/>
  <c r="AA30" i="4"/>
  <c r="AG31" i="4"/>
  <c r="AA34" i="4"/>
  <c r="AG35" i="4"/>
  <c r="AA38" i="4"/>
  <c r="AG39" i="4"/>
  <c r="AI3" i="4"/>
  <c r="AI7" i="4"/>
  <c r="AI11" i="4"/>
  <c r="AI15" i="4"/>
  <c r="AI19" i="4"/>
  <c r="AI23" i="4"/>
  <c r="AI27" i="4"/>
  <c r="AI31" i="4"/>
  <c r="AI35" i="4"/>
  <c r="AI39" i="4"/>
  <c r="AE2" i="4"/>
  <c r="AE6" i="4"/>
  <c r="AE10" i="4"/>
  <c r="AE14" i="4"/>
  <c r="AE18" i="4"/>
  <c r="AE22" i="4"/>
  <c r="AE26" i="4"/>
  <c r="AE30" i="4"/>
  <c r="AE34" i="4"/>
  <c r="AE38" i="4"/>
  <c r="AI38" i="4"/>
  <c r="AA2" i="3"/>
  <c r="AA3" i="3"/>
  <c r="AA4"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C2" i="3"/>
  <c r="AC3" i="3"/>
  <c r="AC4" i="3"/>
  <c r="AC5" i="3"/>
  <c r="AC6" i="3"/>
  <c r="AC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E2" i="3"/>
  <c r="AE3" i="3"/>
  <c r="AE4" i="3"/>
  <c r="AE5" i="3"/>
  <c r="AE6" i="3"/>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G2" i="3"/>
  <c r="AG3"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I2" i="3"/>
  <c r="AI3" i="3"/>
  <c r="AI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39" i="3"/>
  <c r="AK2" i="3"/>
  <c r="AK3" i="3"/>
  <c r="AK4" i="3"/>
  <c r="AK5" i="3"/>
  <c r="AK6" i="3"/>
  <c r="AK7" i="3"/>
  <c r="AK8" i="3"/>
  <c r="AK9" i="3"/>
  <c r="AK10"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O2" i="3"/>
  <c r="AO3" i="3"/>
  <c r="AO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Q2" i="3"/>
  <c r="AQ3" i="3"/>
  <c r="AQ4" i="3"/>
  <c r="AQ5" i="3"/>
  <c r="AQ6" i="3"/>
  <c r="AQ7" i="3"/>
  <c r="AQ8" i="3"/>
  <c r="AQ9" i="3"/>
  <c r="AQ10" i="3"/>
  <c r="AQ11" i="3"/>
  <c r="AQ12" i="3"/>
  <c r="AQ13" i="3"/>
  <c r="AQ14" i="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S6" i="2"/>
  <c r="AS18" i="2"/>
  <c r="AS30" i="2"/>
  <c r="AE2" i="2"/>
  <c r="AC3" i="2"/>
  <c r="AA4" i="2"/>
  <c r="AS7" i="2"/>
  <c r="AQ8" i="2"/>
  <c r="AO9" i="2"/>
  <c r="AM10" i="2"/>
  <c r="AI12" i="2"/>
  <c r="AG13" i="2"/>
  <c r="AE14" i="2"/>
  <c r="AC15" i="2"/>
  <c r="AA16" i="2"/>
  <c r="AS19" i="2"/>
  <c r="AQ20" i="2"/>
  <c r="AO21" i="2"/>
  <c r="AM22" i="2"/>
  <c r="AI24" i="2"/>
  <c r="AG25" i="2"/>
  <c r="AE26" i="2"/>
  <c r="AC27" i="2"/>
  <c r="AA28" i="2"/>
  <c r="AS31" i="2"/>
  <c r="AQ32" i="2"/>
  <c r="AO33" i="2"/>
  <c r="AM34" i="2"/>
  <c r="AI36" i="2"/>
  <c r="AG37" i="2"/>
  <c r="AE38" i="2"/>
  <c r="AC39" i="2"/>
  <c r="AI2" i="2"/>
  <c r="AE4" i="2"/>
  <c r="AA6" i="2"/>
  <c r="AM12" i="2"/>
  <c r="AK13" i="2"/>
  <c r="AI14" i="2"/>
  <c r="AE16" i="2"/>
  <c r="AA18" i="2"/>
  <c r="AK25" i="2"/>
  <c r="AI26" i="2"/>
  <c r="AE28" i="2"/>
  <c r="AA30" i="2"/>
  <c r="AK37" i="2"/>
  <c r="AI38" i="2"/>
  <c r="AC18" i="2"/>
  <c r="AC30" i="2"/>
  <c r="AK38" i="2"/>
  <c r="AK2" i="2"/>
  <c r="AC6" i="2"/>
  <c r="AG16" i="2"/>
  <c r="AM2" i="2"/>
  <c r="AK3" i="2"/>
  <c r="AI4" i="2"/>
  <c r="AA8" i="2"/>
  <c r="AQ12" i="2"/>
  <c r="AO13" i="2"/>
  <c r="AM14" i="2"/>
  <c r="AK15" i="2"/>
  <c r="AI16" i="2"/>
  <c r="AC19" i="2"/>
  <c r="AQ24" i="2"/>
  <c r="AO25" i="2"/>
  <c r="AM26" i="2"/>
  <c r="AK27" i="2"/>
  <c r="AI28" i="2"/>
  <c r="AE30" i="2"/>
  <c r="AC31" i="2"/>
  <c r="AA32" i="2"/>
  <c r="AQ36" i="2"/>
  <c r="AO37" i="2"/>
  <c r="AM38" i="2"/>
  <c r="AK39" i="2"/>
  <c r="AK14" i="2"/>
  <c r="AC7" i="2"/>
  <c r="AE18" i="2"/>
  <c r="AO2" i="2"/>
  <c r="AM3" i="2"/>
  <c r="AK4" i="2"/>
  <c r="AG6" i="2"/>
  <c r="AE7" i="2"/>
  <c r="AC8" i="2"/>
  <c r="AA9" i="2"/>
  <c r="AS12" i="2"/>
  <c r="AQ13" i="2"/>
  <c r="AO14" i="2"/>
  <c r="AM15" i="2"/>
  <c r="AK16" i="2"/>
  <c r="AG18" i="2"/>
  <c r="AE19" i="2"/>
  <c r="AC20" i="2"/>
  <c r="AA21" i="2"/>
  <c r="AS24" i="2"/>
  <c r="AQ25" i="2"/>
  <c r="AO26" i="2"/>
  <c r="AM27" i="2"/>
  <c r="AK28" i="2"/>
  <c r="AG30" i="2"/>
  <c r="AE31" i="2"/>
  <c r="AC32" i="2"/>
  <c r="AA33" i="2"/>
  <c r="AQ37" i="2"/>
  <c r="AO38" i="2"/>
  <c r="AM39" i="2"/>
  <c r="AG4" i="2"/>
  <c r="AE6" i="2"/>
  <c r="AA20" i="2"/>
  <c r="AQ2" i="2"/>
  <c r="AM4" i="2"/>
  <c r="AI6" i="2"/>
  <c r="AG7" i="2"/>
  <c r="AE8" i="2"/>
  <c r="AC9" i="2"/>
  <c r="AS13" i="2"/>
  <c r="AQ14" i="2"/>
  <c r="AM16" i="2"/>
  <c r="AI18" i="2"/>
  <c r="AG19" i="2"/>
  <c r="AE20" i="2"/>
  <c r="AC21" i="2"/>
  <c r="AS25" i="2"/>
  <c r="AQ26" i="2"/>
  <c r="AM28" i="2"/>
  <c r="AI30" i="2"/>
  <c r="AG31" i="2"/>
  <c r="AE32" i="2"/>
  <c r="AC33" i="2"/>
  <c r="AS37" i="2"/>
  <c r="AQ38" i="2"/>
  <c r="AO39" i="2"/>
  <c r="AS2" i="2"/>
  <c r="AO4" i="2"/>
  <c r="AK6" i="2"/>
  <c r="AG8" i="2"/>
  <c r="AS14" i="2"/>
  <c r="AO16" i="2"/>
  <c r="AK18" i="2"/>
  <c r="AI19" i="2"/>
  <c r="AG20" i="2"/>
  <c r="AS26" i="2"/>
  <c r="AO28" i="2"/>
  <c r="AK30" i="2"/>
  <c r="AI31" i="2"/>
  <c r="AG32" i="2"/>
  <c r="AE33" i="2"/>
  <c r="AS38" i="2"/>
  <c r="AQ4" i="2"/>
  <c r="AM6" i="2"/>
  <c r="AK7" i="2"/>
  <c r="AI8" i="2"/>
  <c r="AA12" i="2"/>
  <c r="AQ16" i="2"/>
  <c r="AM18" i="2"/>
  <c r="AK19" i="2"/>
  <c r="AI20" i="2"/>
  <c r="AQ28" i="2"/>
  <c r="AM30" i="2"/>
  <c r="AK31" i="2"/>
  <c r="AI32" i="2"/>
  <c r="AO18" i="2"/>
  <c r="AO6" i="2"/>
  <c r="AO30" i="2"/>
  <c r="BA5" i="1"/>
  <c r="AK2" i="1"/>
  <c r="AA3" i="1"/>
  <c r="AY3" i="1"/>
  <c r="AO4" i="1"/>
  <c r="AE5" i="1"/>
  <c r="AS6" i="1"/>
  <c r="AI7" i="1"/>
  <c r="AW8" i="1"/>
  <c r="AM9" i="1"/>
  <c r="AC10" i="1"/>
  <c r="BA10" i="1"/>
  <c r="AA10" i="1"/>
  <c r="AM2" i="1"/>
  <c r="AC3" i="1"/>
  <c r="BA3" i="1"/>
  <c r="AG5" i="1"/>
  <c r="AU6" i="1"/>
  <c r="AK7" i="1"/>
  <c r="AE10" i="1"/>
  <c r="AW3" i="1"/>
  <c r="AE3" i="1"/>
  <c r="AI5" i="1"/>
  <c r="AM7" i="1"/>
  <c r="AY10" i="1"/>
  <c r="AQ2" i="1"/>
  <c r="AG3" i="1"/>
  <c r="AU4" i="1"/>
  <c r="AK5" i="1"/>
  <c r="AA6" i="1"/>
  <c r="AY6" i="1"/>
  <c r="AO7" i="1"/>
  <c r="AS9" i="1"/>
  <c r="AI10" i="1"/>
  <c r="AW10" i="1"/>
  <c r="AI2" i="1"/>
  <c r="AS2" i="1"/>
  <c r="AI3" i="1"/>
  <c r="AM5" i="1"/>
  <c r="AC6" i="1"/>
  <c r="BA6" i="1"/>
  <c r="AQ7" i="1"/>
  <c r="AK10" i="1"/>
  <c r="AO2" i="1"/>
  <c r="AW6" i="1"/>
  <c r="AG10" i="1"/>
  <c r="AU2" i="1"/>
  <c r="AK3" i="1"/>
  <c r="AA4" i="1"/>
  <c r="AO5" i="1"/>
  <c r="AS7" i="1"/>
  <c r="AM10" i="1"/>
  <c r="AW2" i="1"/>
  <c r="AQ5" i="1"/>
  <c r="AO10" i="1"/>
  <c r="AA2" i="1"/>
  <c r="AY2" i="1"/>
  <c r="AO3" i="1"/>
  <c r="AS5" i="1"/>
  <c r="AQ10" i="1"/>
  <c r="AC2" i="1"/>
  <c r="AU5" i="1"/>
  <c r="AS10" i="1"/>
  <c r="AW5" i="1"/>
  <c r="Z40" i="1"/>
  <c r="AJ40" i="1"/>
  <c r="AN40" i="1"/>
  <c r="AF40" i="1"/>
  <c r="M40" i="1"/>
  <c r="AT40" i="1"/>
  <c r="AX40" i="1"/>
  <c r="AV40" i="1"/>
  <c r="AD40" i="1"/>
  <c r="AB40" i="1"/>
  <c r="AZ40" i="1"/>
  <c r="AL40" i="1"/>
  <c r="AR40" i="1"/>
  <c r="AP40" i="1"/>
  <c r="AH40" i="1"/>
  <c r="AJ41" i="4" l="1"/>
  <c r="AH41" i="4"/>
  <c r="AF41" i="4"/>
  <c r="AD41" i="4"/>
  <c r="AB41" i="4"/>
  <c r="Z41" i="4"/>
  <c r="AD41" i="3"/>
  <c r="AB41" i="3"/>
  <c r="AN41" i="3"/>
  <c r="AR41" i="3"/>
  <c r="AP41" i="3"/>
  <c r="AF41" i="3"/>
  <c r="AH41" i="3"/>
  <c r="AJ41" i="3"/>
  <c r="Z41" i="3"/>
  <c r="AN41" i="2"/>
  <c r="AL41" i="2"/>
  <c r="AD41" i="2"/>
  <c r="Z41" i="2"/>
  <c r="AB41" i="2"/>
  <c r="AP41" i="2"/>
  <c r="AF41" i="2"/>
  <c r="AJ41" i="2"/>
  <c r="AH41" i="2"/>
  <c r="AL41" i="1"/>
  <c r="AJ41" i="1"/>
  <c r="AV41" i="1"/>
  <c r="AH41" i="1"/>
  <c r="AN41" i="1"/>
  <c r="AD41" i="1"/>
  <c r="AZ41" i="1"/>
  <c r="AT41" i="1"/>
  <c r="AP41" i="1"/>
  <c r="AR41" i="1"/>
  <c r="AF41" i="1"/>
  <c r="AB41" i="1"/>
  <c r="AX41" i="1"/>
</calcChain>
</file>

<file path=xl/sharedStrings.xml><?xml version="1.0" encoding="utf-8"?>
<sst xmlns="http://schemas.openxmlformats.org/spreadsheetml/2006/main" count="1182" uniqueCount="181">
  <si>
    <t>level</t>
  </si>
  <si>
    <t>reg</t>
  </si>
  <si>
    <t>oik</t>
  </si>
  <si>
    <t>tik</t>
  </si>
  <si>
    <t>uik</t>
  </si>
  <si>
    <t>Число избирателей, внесенных в список избирателей на момент окончания голосования</t>
  </si>
  <si>
    <t>Число избирательных бюллетеней, полученных участковой избирательной комиссией</t>
  </si>
  <si>
    <t>Число избирательных бюллетеней, выданных избирателям, проголосовавшим досрочно</t>
  </si>
  <si>
    <t>Число избирательных бюллетеней, выданных в помещении для голосования в день голосования</t>
  </si>
  <si>
    <t>Число избирательных бюллетеней, выданных вне помещения для голосования в день голосования</t>
  </si>
  <si>
    <t>Явка</t>
  </si>
  <si>
    <t>Надомка</t>
  </si>
  <si>
    <t>Число погашенных избирательных бюллетеней</t>
  </si>
  <si>
    <t>Число избирательных бюллетеней, содержащихся в переносных ящиках для голосования</t>
  </si>
  <si>
    <t>Число избирательных бюллетеней, содержащихся в стационарных ящиках для голосования</t>
  </si>
  <si>
    <t>Обнаружено</t>
  </si>
  <si>
    <t>Число недействительных избирательных бюллетеней</t>
  </si>
  <si>
    <t>Число действительных избирательных бюллетеней</t>
  </si>
  <si>
    <t>Число утраченных избирательных бюллетеней</t>
  </si>
  <si>
    <t>Число избирательных бюллетеней, не учтенных при получении</t>
  </si>
  <si>
    <t>1. Политическая партия "КОММУНИСТИЧЕСКАЯ ПАРТИЯ РОССИЙСКОЙ ФЕДЕРАЦИИ"</t>
  </si>
  <si>
    <t>КПРФ</t>
  </si>
  <si>
    <t>2. Политическая партия "Российская экологическая партия "ЗЕЛЁНЫЕ"</t>
  </si>
  <si>
    <t>Экол. зеленые</t>
  </si>
  <si>
    <t>3. Политическая партия ЛДПР – Либерально-демократическая партия России</t>
  </si>
  <si>
    <t>ЛДПР</t>
  </si>
  <si>
    <t>4. Политическая партия "НОВЫЕ ЛЮДИ"</t>
  </si>
  <si>
    <t>Новые люди</t>
  </si>
  <si>
    <t>5. Всероссийская политическая партия "ЕДИНАЯ РОССИЯ"</t>
  </si>
  <si>
    <t>Единая Россия</t>
  </si>
  <si>
    <t>6. Партия СПРАВЕДЛИВАЯ РОССИЯ – ЗА ПРАВДУ</t>
  </si>
  <si>
    <t>СР</t>
  </si>
  <si>
    <t>7. Политическая партия "Российская объединенная демократическая партия "ЯБЛОКО"</t>
  </si>
  <si>
    <t>Яблоко</t>
  </si>
  <si>
    <t>8. Всероссийская политическая партия "ПАРТИЯ РОСТА"</t>
  </si>
  <si>
    <t>Роста</t>
  </si>
  <si>
    <t>9. Политическая партия РОССИЙСКАЯ ПАРТИЯ СВОБОДЫ И СПРАВЕДЛИВОСТИ</t>
  </si>
  <si>
    <t>Свободы</t>
  </si>
  <si>
    <t>10. Политическая партия КОММУНИСТИЧЕСКАЯ ПАРТИЯ КОММУНИСТЫ РОССИИ</t>
  </si>
  <si>
    <t>КР</t>
  </si>
  <si>
    <t>11. Политическая партия "Гражданская Платформа"</t>
  </si>
  <si>
    <t>Гражданская платф.</t>
  </si>
  <si>
    <t>12. Политическая партия ЗЕЛЕНАЯ АЛЬТЕРНАТИВА</t>
  </si>
  <si>
    <t>Зеленая альт.</t>
  </si>
  <si>
    <t>13. ВСЕРОССИЙСКАЯ ПОЛИТИЧЕСКАЯ ПАРТИЯ "РОДИНА"</t>
  </si>
  <si>
    <t>Родина</t>
  </si>
  <si>
    <t>14. ПАРТИЯ ПЕНСИОНЕРОВ</t>
  </si>
  <si>
    <t>Пенсионеров</t>
  </si>
  <si>
    <t>url</t>
  </si>
  <si>
    <t>ЦИК России</t>
  </si>
  <si>
    <t>Московская область</t>
  </si>
  <si>
    <t>ОИК №122</t>
  </si>
  <si>
    <t>Рузская городская</t>
  </si>
  <si>
    <t>УИК №2684</t>
  </si>
  <si>
    <t>http://www.vybory.izbirkom.ru/region/izbirkom?action=show&amp;root=1000161&amp;tvd=25020003107350&amp;vrn=100100225883172&amp;prver=0&amp;pronetvd=null&amp;region=50&amp;sub_region=50</t>
  </si>
  <si>
    <t>УИК №2685</t>
  </si>
  <si>
    <t>УИК №2686</t>
  </si>
  <si>
    <t>УИК №2687</t>
  </si>
  <si>
    <t>УИК №2688</t>
  </si>
  <si>
    <t>УИК №2689</t>
  </si>
  <si>
    <t>УИК №2690</t>
  </si>
  <si>
    <t>УИК №2691</t>
  </si>
  <si>
    <t>УИК №2692</t>
  </si>
  <si>
    <t>УИК №2693</t>
  </si>
  <si>
    <t>УИК №2694</t>
  </si>
  <si>
    <t>УИК №2695</t>
  </si>
  <si>
    <t>УИК №2696</t>
  </si>
  <si>
    <t>УИК №2697</t>
  </si>
  <si>
    <t>УИК №2698</t>
  </si>
  <si>
    <t>УИК №2699</t>
  </si>
  <si>
    <t>УИК №2700</t>
  </si>
  <si>
    <t>УИК №2701</t>
  </si>
  <si>
    <t>УИК №2702</t>
  </si>
  <si>
    <t>УИК №2703</t>
  </si>
  <si>
    <t>УИК №2704</t>
  </si>
  <si>
    <t>УИК №2705</t>
  </si>
  <si>
    <t>УИК №2706</t>
  </si>
  <si>
    <t>УИК №2707</t>
  </si>
  <si>
    <t>УИК №2708</t>
  </si>
  <si>
    <t>УИК №2709</t>
  </si>
  <si>
    <t>УИК №2710</t>
  </si>
  <si>
    <t>УИК №2711</t>
  </si>
  <si>
    <t>УИК №2712</t>
  </si>
  <si>
    <t>УИК №2713</t>
  </si>
  <si>
    <t>УИК №2714</t>
  </si>
  <si>
    <t>УИК №2715</t>
  </si>
  <si>
    <t>УИК №2716</t>
  </si>
  <si>
    <t>УИК №2717</t>
  </si>
  <si>
    <t>УИК №2718</t>
  </si>
  <si>
    <t>УИК №2719</t>
  </si>
  <si>
    <t>УИК №2720</t>
  </si>
  <si>
    <t>УИК №2721</t>
  </si>
  <si>
    <t>Явка:</t>
  </si>
  <si>
    <t>Число избирателей, внесенных в список на момент окончания голосования</t>
  </si>
  <si>
    <t>Число бюллетеней, полученных участковой избирательной комиссией</t>
  </si>
  <si>
    <t>Число бюллетеней, выданных избирателям в помещении для голосования в день голосования</t>
  </si>
  <si>
    <t>Число бюллетеней, выданных избирателям, проголосовавшим вне помещения для голосования в день голосо</t>
  </si>
  <si>
    <t>Число погашенных бюллетеней</t>
  </si>
  <si>
    <t>Число бюллетеней, содержащихся в переносных ящиках для голосования</t>
  </si>
  <si>
    <t>Число бюллетеней, содержащихся в стационарных ящиках для голосования</t>
  </si>
  <si>
    <t>Число недействительных бюллетеней</t>
  </si>
  <si>
    <t>Число действительных бюллетеней</t>
  </si>
  <si>
    <t>Число утраченных бюллетеней</t>
  </si>
  <si>
    <t>Число бюллетеней, не учтенных при получении</t>
  </si>
  <si>
    <t>1. ВСЕРОССИЙСКАЯ ПОЛИТИЧЕСКАЯ ПАРТИЯ "РОДИНА"</t>
  </si>
  <si>
    <t>2. Политическая партия ЛДПР – Либерально-демократическая партия России</t>
  </si>
  <si>
    <t>3. Политическая партия "НОВЫЕ ЛЮДИ"</t>
  </si>
  <si>
    <t>4. ПАРТИЯ ПЕНСИОНЕРОВ</t>
  </si>
  <si>
    <t>5. Политическая партия "КОММУНИСТИЧЕСКАЯ ПАРТИЯ РОССИЙСКОЙ ФЕДЕРАЦИИ"</t>
  </si>
  <si>
    <t>6. Всероссийская политическая партия "ЕДИНАЯ РОССИЯ"</t>
  </si>
  <si>
    <t>7. Политическая партия "Российская экологическая партия "ЗЕЛЁНЫЕ"</t>
  </si>
  <si>
    <t>8. Политическая партия "Российская объединенная демократическая партия "ЯБЛОКО"</t>
  </si>
  <si>
    <t>9. Политическая партия КОММУНИСТИЧЕСКАЯ ПАРТИЯ КОММУНИСТЫ РОССИИ</t>
  </si>
  <si>
    <t>10. Партия СПРАВЕДЛИВАЯ РОССИЯ – ЗА ПРАВДУ</t>
  </si>
  <si>
    <t>Избирательная комиссия Московской области</t>
  </si>
  <si>
    <t>ОИК №20</t>
  </si>
  <si>
    <t>http://www.vybory.izbirkom.ru/region/izbirkom?action=show&amp;root=502000079&amp;tvd=25020003103184&amp;vrn=25020003103095&amp;prver=0&amp;pronetvd=null&amp;region=50&amp;sub_region=50</t>
  </si>
  <si>
    <t>Дуленков Алексей Николаевич</t>
  </si>
  <si>
    <t>Дуленков (Яблоко)</t>
  </si>
  <si>
    <t>Калимуллин Руслан Рамилевич</t>
  </si>
  <si>
    <t>Калимуллин (Новые люди)</t>
  </si>
  <si>
    <t>Кумохин Александр Геннадиевич</t>
  </si>
  <si>
    <t>Кумохин (СР)</t>
  </si>
  <si>
    <t>Майданов Денис Васильевич</t>
  </si>
  <si>
    <t>Майданов (Единая Россия)</t>
  </si>
  <si>
    <t>Пархоменко Дмитрий Владимирович</t>
  </si>
  <si>
    <t>Пархоменко (ЛДПР)</t>
  </si>
  <si>
    <t>Степанов Федор Александрович</t>
  </si>
  <si>
    <t>Степанов (КР)</t>
  </si>
  <si>
    <t>Теняев Сергей Александрович</t>
  </si>
  <si>
    <t>Теняев (КПРФ)</t>
  </si>
  <si>
    <t>Ханафиев Жаудат Габдулганиевич</t>
  </si>
  <si>
    <t>Ханафиев (Пенсионеров)</t>
  </si>
  <si>
    <t>Шерягин Владимир Геннадьевич</t>
  </si>
  <si>
    <t>Шерягин (Родина)</t>
  </si>
  <si>
    <t>Алешкин Андрей Владимирович</t>
  </si>
  <si>
    <t>Алешкин (Яблоко)</t>
  </si>
  <si>
    <t>Бабич Юрий Игоревич</t>
  </si>
  <si>
    <t>Бабич (Роста)</t>
  </si>
  <si>
    <t>Григорьев Олег Валерьевич</t>
  </si>
  <si>
    <t>Григорьев (ЛДПР)</t>
  </si>
  <si>
    <t>Мельникова Юлия Олеговна</t>
  </si>
  <si>
    <t>Мельникова (Экол. зеленые)</t>
  </si>
  <si>
    <t>Сердюкова Татьяна Владимировна</t>
  </si>
  <si>
    <t>Сердюкова (Единая Россия)</t>
  </si>
  <si>
    <t>Трусов Сергей Петрович</t>
  </si>
  <si>
    <t>Трусов (СР)</t>
  </si>
  <si>
    <t>Надомка от списка</t>
  </si>
  <si>
    <t>Недействительных</t>
  </si>
  <si>
    <t>Total</t>
  </si>
  <si>
    <t>Наблюдателей</t>
  </si>
  <si>
    <t>Column1</t>
  </si>
  <si>
    <t>УИК</t>
  </si>
  <si>
    <t>Руза</t>
  </si>
  <si>
    <t>Руза лесхоз</t>
  </si>
  <si>
    <t>Сытьково</t>
  </si>
  <si>
    <t>Тучково</t>
  </si>
  <si>
    <t>Нововолково</t>
  </si>
  <si>
    <t>Местоположение</t>
  </si>
  <si>
    <t>Покровское</t>
  </si>
  <si>
    <t>Ивойлово</t>
  </si>
  <si>
    <t>Никольское</t>
  </si>
  <si>
    <t>Брикет</t>
  </si>
  <si>
    <t>Беляная Гора</t>
  </si>
  <si>
    <t>Лидино</t>
  </si>
  <si>
    <t>Богородское</t>
  </si>
  <si>
    <t>Космодемьянский</t>
  </si>
  <si>
    <t>Дорохово</t>
  </si>
  <si>
    <t>Лыщиково</t>
  </si>
  <si>
    <t>Кожино</t>
  </si>
  <si>
    <t>Нестерово</t>
  </si>
  <si>
    <t>Старая Руза</t>
  </si>
  <si>
    <t>Горбово</t>
  </si>
  <si>
    <t>Колюбакино</t>
  </si>
  <si>
    <t>Орешки</t>
  </si>
  <si>
    <t>Поречье</t>
  </si>
  <si>
    <t>Column4</t>
  </si>
  <si>
    <t>Покровское псих. больница</t>
  </si>
  <si>
    <t>Вес участка</t>
  </si>
  <si>
    <t>Сукязян Артур Вадимович</t>
  </si>
  <si>
    <t>Сукязян (Экол. зеленые)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</si>
</sst>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charset val="204"/>
      <scheme val="minor"/>
    </font>
    <font>
      <sz val="8"/>
      <name val="Calibri"/>
      <family val="2"/>
      <scheme val="minor"/>
    </font>
  </fonts>
  <fills count="3">
    <fill>
      <patternFill patternType="none"/>
    </fill>
    <fill>
      <patternFill patternType="gray125"/>
    </fill>
    <fill>
      <patternFill patternType="solid">
        <fgColor rgb="FFFFCCCC"/>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1">
    <xf numFmtId="0" fontId="0" fillId="0" borderId="0" xfId="0"/>
    <xf numFmtId="0" fontId="1" fillId="0" borderId="1" xfId="0" applyFont="1" applyBorder="1" applyAlignment="1">
      <alignment horizontal="center" vertical="top"/>
    </xf>
    <xf numFmtId="164" fontId="0" fillId="0" borderId="0" xfId="0" applyNumberFormat="1"/>
    <xf numFmtId="164" fontId="0" fillId="0" borderId="0" xfId="0" applyNumberFormat="1" applyAlignment="1">
      <alignment horizontal="left"/>
    </xf>
    <xf numFmtId="0" fontId="2" fillId="0" borderId="1" xfId="0" applyFont="1" applyBorder="1" applyAlignment="1">
      <alignment horizontal="left" vertical="top"/>
    </xf>
    <xf numFmtId="164" fontId="2" fillId="0" borderId="1" xfId="0" applyNumberFormat="1" applyFont="1" applyBorder="1" applyAlignment="1">
      <alignment horizontal="left" vertical="top"/>
    </xf>
    <xf numFmtId="0" fontId="0" fillId="2" borderId="0" xfId="0" applyFill="1"/>
    <xf numFmtId="164" fontId="0" fillId="2" borderId="0" xfId="0" applyNumberFormat="1" applyFill="1"/>
    <xf numFmtId="0" fontId="2" fillId="0" borderId="2" xfId="0" applyFont="1" applyBorder="1" applyAlignment="1">
      <alignment horizontal="center" vertical="top"/>
    </xf>
    <xf numFmtId="0" fontId="2" fillId="0" borderId="0" xfId="0" applyFont="1"/>
    <xf numFmtId="0" fontId="2" fillId="0" borderId="1" xfId="0" applyFont="1" applyBorder="1" applyAlignment="1">
      <alignment horizontal="center" vertical="top"/>
    </xf>
  </cellXfs>
  <cellStyles count="1">
    <cellStyle name="Normal" xfId="0" builtinId="0"/>
  </cellStyles>
  <dxfs count="64">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0" formatCode="General"/>
    </dxf>
    <dxf>
      <font>
        <b/>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border diagonalUp="0" diagonalDown="0" outline="0">
        <left style="thin">
          <color auto="1"/>
        </left>
        <right style="thin">
          <color auto="1"/>
        </right>
        <top/>
        <bottom/>
      </border>
    </dxf>
  </dxfs>
  <tableStyles count="0" defaultPivotStyle="PivotStyleLight16"/>
  <colors>
    <mruColors>
      <color rgb="FF66FF66"/>
      <color rgb="FF000000"/>
      <color rgb="FF777777"/>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'Дума партии'!$AA$1</c:f>
              <c:strCache>
                <c:ptCount val="1"/>
                <c:pt idx="0">
                  <c:v>КПРФ</c:v>
                </c:pt>
              </c:strCache>
            </c:strRef>
          </c:tx>
          <c:spPr>
            <a:solidFill>
              <a:srgbClr val="FF0000">
                <a:alpha val="50000"/>
              </a:srgbClr>
            </a:solidFill>
            <a:ln w="25400">
              <a:noFill/>
            </a:ln>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партии'!$AA$2:$AA$47</c:f>
              <c:numCache>
                <c:formatCode>0.0</c:formatCode>
                <c:ptCount val="46"/>
                <c:pt idx="0">
                  <c:v>27.692307692307693</c:v>
                </c:pt>
                <c:pt idx="1">
                  <c:v>27.316680096696214</c:v>
                </c:pt>
                <c:pt idx="2">
                  <c:v>25.235849056603772</c:v>
                </c:pt>
                <c:pt idx="3">
                  <c:v>19.37046004842615</c:v>
                </c:pt>
                <c:pt idx="4">
                  <c:v>24.732620320855617</c:v>
                </c:pt>
                <c:pt idx="5">
                  <c:v>27.916666666666668</c:v>
                </c:pt>
                <c:pt idx="6">
                  <c:v>22.553191489361701</c:v>
                </c:pt>
                <c:pt idx="7">
                  <c:v>34.920634920634917</c:v>
                </c:pt>
                <c:pt idx="8">
                  <c:v>29.779837775202783</c:v>
                </c:pt>
                <c:pt idx="9">
                  <c:v>31.25</c:v>
                </c:pt>
                <c:pt idx="10">
                  <c:v>28.87402452619844</c:v>
                </c:pt>
                <c:pt idx="11">
                  <c:v>32.713754646840151</c:v>
                </c:pt>
                <c:pt idx="12">
                  <c:v>30.042918454935624</c:v>
                </c:pt>
                <c:pt idx="13">
                  <c:v>31.259968102073366</c:v>
                </c:pt>
                <c:pt idx="14">
                  <c:v>32.179226069246432</c:v>
                </c:pt>
                <c:pt idx="15">
                  <c:v>37.704918032786885</c:v>
                </c:pt>
                <c:pt idx="16">
                  <c:v>28.846153846153847</c:v>
                </c:pt>
                <c:pt idx="17">
                  <c:v>26.384364820846905</c:v>
                </c:pt>
                <c:pt idx="18">
                  <c:v>27.586206896551722</c:v>
                </c:pt>
                <c:pt idx="19">
                  <c:v>14.285714285714286</c:v>
                </c:pt>
                <c:pt idx="20">
                  <c:v>32.346723044397464</c:v>
                </c:pt>
                <c:pt idx="21">
                  <c:v>28.91566265060241</c:v>
                </c:pt>
                <c:pt idx="22">
                  <c:v>35.443037974683541</c:v>
                </c:pt>
                <c:pt idx="23">
                  <c:v>27.696078431372548</c:v>
                </c:pt>
                <c:pt idx="24">
                  <c:v>36.246786632390744</c:v>
                </c:pt>
                <c:pt idx="25">
                  <c:v>31.721470019342359</c:v>
                </c:pt>
                <c:pt idx="26">
                  <c:v>35.597826086956523</c:v>
                </c:pt>
                <c:pt idx="27">
                  <c:v>30.693069306930692</c:v>
                </c:pt>
                <c:pt idx="28">
                  <c:v>27.5</c:v>
                </c:pt>
                <c:pt idx="29">
                  <c:v>27.181818181818183</c:v>
                </c:pt>
                <c:pt idx="30">
                  <c:v>28.832116788321169</c:v>
                </c:pt>
                <c:pt idx="31">
                  <c:v>27.045454545454547</c:v>
                </c:pt>
                <c:pt idx="32">
                  <c:v>21.513002364066192</c:v>
                </c:pt>
                <c:pt idx="33">
                  <c:v>34.388185654008439</c:v>
                </c:pt>
                <c:pt idx="34">
                  <c:v>27.636363636363637</c:v>
                </c:pt>
                <c:pt idx="35">
                  <c:v>33.984375</c:v>
                </c:pt>
                <c:pt idx="36">
                  <c:v>28.50356294536817</c:v>
                </c:pt>
                <c:pt idx="37">
                  <c:v>26.325757575757574</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0-36CE-4AFB-9313-7A7B86C5B0D3}"/>
            </c:ext>
          </c:extLst>
        </c:ser>
        <c:ser>
          <c:idx val="9"/>
          <c:order val="1"/>
          <c:tx>
            <c:strRef>
              <c:f>'Дума партии'!$AC$1</c:f>
              <c:strCache>
                <c:ptCount val="1"/>
                <c:pt idx="0">
                  <c:v>Экол. зеленые</c:v>
                </c:pt>
              </c:strCache>
            </c:strRef>
          </c:tx>
          <c:spPr>
            <a:solidFill>
              <a:srgbClr val="66FF99">
                <a:alpha val="50000"/>
              </a:srgbClr>
            </a:solidFill>
            <a:ln w="25400"/>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партии'!$AC$2:$AC$47</c:f>
              <c:numCache>
                <c:formatCode>0.0</c:formatCode>
                <c:ptCount val="46"/>
                <c:pt idx="0">
                  <c:v>2.0979020979020979</c:v>
                </c:pt>
                <c:pt idx="1">
                  <c:v>2.0950846091861401</c:v>
                </c:pt>
                <c:pt idx="2">
                  <c:v>2.8301886792452828</c:v>
                </c:pt>
                <c:pt idx="3">
                  <c:v>0.48426150121065376</c:v>
                </c:pt>
                <c:pt idx="4">
                  <c:v>2.5401069518716577</c:v>
                </c:pt>
                <c:pt idx="5">
                  <c:v>1.8055555555555556</c:v>
                </c:pt>
                <c:pt idx="6">
                  <c:v>0.85106382978723405</c:v>
                </c:pt>
                <c:pt idx="7">
                  <c:v>1.343101343101343</c:v>
                </c:pt>
                <c:pt idx="8">
                  <c:v>1.2746234067207416</c:v>
                </c:pt>
                <c:pt idx="9">
                  <c:v>1.6666666666666667</c:v>
                </c:pt>
                <c:pt idx="10">
                  <c:v>1.89520624303233</c:v>
                </c:pt>
                <c:pt idx="11">
                  <c:v>1.2391573729863692</c:v>
                </c:pt>
                <c:pt idx="12">
                  <c:v>1.7167381974248928</c:v>
                </c:pt>
                <c:pt idx="13">
                  <c:v>1.2759170653907497</c:v>
                </c:pt>
                <c:pt idx="14">
                  <c:v>1.629327902240326</c:v>
                </c:pt>
                <c:pt idx="15">
                  <c:v>0.36429872495446264</c:v>
                </c:pt>
                <c:pt idx="16">
                  <c:v>0.64102564102564108</c:v>
                </c:pt>
                <c:pt idx="17">
                  <c:v>1.3029315960912051</c:v>
                </c:pt>
                <c:pt idx="18">
                  <c:v>0.86206896551724133</c:v>
                </c:pt>
                <c:pt idx="19">
                  <c:v>1.7142857142857142</c:v>
                </c:pt>
                <c:pt idx="20">
                  <c:v>1.6913319238900635</c:v>
                </c:pt>
                <c:pt idx="21">
                  <c:v>0.24096385542168675</c:v>
                </c:pt>
                <c:pt idx="22">
                  <c:v>2.109704641350211</c:v>
                </c:pt>
                <c:pt idx="23">
                  <c:v>1.2254901960784315</c:v>
                </c:pt>
                <c:pt idx="24">
                  <c:v>0.51413881748071977</c:v>
                </c:pt>
                <c:pt idx="25">
                  <c:v>1.7408123791102514</c:v>
                </c:pt>
                <c:pt idx="26">
                  <c:v>0.54347826086956519</c:v>
                </c:pt>
                <c:pt idx="27">
                  <c:v>0.49504950495049505</c:v>
                </c:pt>
                <c:pt idx="28">
                  <c:v>0.76923076923076927</c:v>
                </c:pt>
                <c:pt idx="29">
                  <c:v>1.4545454545454546</c:v>
                </c:pt>
                <c:pt idx="30">
                  <c:v>1.8248175182481752</c:v>
                </c:pt>
                <c:pt idx="31">
                  <c:v>1.1363636363636365</c:v>
                </c:pt>
                <c:pt idx="32">
                  <c:v>1.1820330969267139</c:v>
                </c:pt>
                <c:pt idx="33">
                  <c:v>3.1645569620253164</c:v>
                </c:pt>
                <c:pt idx="34">
                  <c:v>1.0909090909090908</c:v>
                </c:pt>
                <c:pt idx="35">
                  <c:v>1.171875</c:v>
                </c:pt>
                <c:pt idx="36">
                  <c:v>2.1377672209026128</c:v>
                </c:pt>
                <c:pt idx="37">
                  <c:v>1.3257575757575757</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1-36CE-4AFB-9313-7A7B86C5B0D3}"/>
            </c:ext>
          </c:extLst>
        </c:ser>
        <c:ser>
          <c:idx val="10"/>
          <c:order val="2"/>
          <c:tx>
            <c:strRef>
              <c:f>'Дума партии'!$AE$1</c:f>
              <c:strCache>
                <c:ptCount val="1"/>
                <c:pt idx="0">
                  <c:v>ЛДПР</c:v>
                </c:pt>
              </c:strCache>
            </c:strRef>
          </c:tx>
          <c:spPr>
            <a:solidFill>
              <a:srgbClr val="FF9900">
                <a:alpha val="50196"/>
              </a:srgbClr>
            </a:solidFill>
            <a:ln w="25400">
              <a:noFill/>
            </a:ln>
            <a:effectLst/>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партии'!$AE$2:$AE$47</c:f>
              <c:numCache>
                <c:formatCode>0.0</c:formatCode>
                <c:ptCount val="46"/>
                <c:pt idx="0">
                  <c:v>13.006993006993007</c:v>
                </c:pt>
                <c:pt idx="1">
                  <c:v>10.153102336825141</c:v>
                </c:pt>
                <c:pt idx="2">
                  <c:v>10.023584905660377</c:v>
                </c:pt>
                <c:pt idx="3">
                  <c:v>1.4527845036319613</c:v>
                </c:pt>
                <c:pt idx="4">
                  <c:v>9.4919786096256686</c:v>
                </c:pt>
                <c:pt idx="5">
                  <c:v>9.8611111111111107</c:v>
                </c:pt>
                <c:pt idx="6">
                  <c:v>14.893617021276595</c:v>
                </c:pt>
                <c:pt idx="7">
                  <c:v>10.989010989010989</c:v>
                </c:pt>
                <c:pt idx="8">
                  <c:v>10.428736964078794</c:v>
                </c:pt>
                <c:pt idx="9">
                  <c:v>8.75</c:v>
                </c:pt>
                <c:pt idx="10">
                  <c:v>11.371237458193979</c:v>
                </c:pt>
                <c:pt idx="11">
                  <c:v>10.161090458488228</c:v>
                </c:pt>
                <c:pt idx="12">
                  <c:v>11.373390557939913</c:v>
                </c:pt>
                <c:pt idx="13">
                  <c:v>10.526315789473685</c:v>
                </c:pt>
                <c:pt idx="14">
                  <c:v>9.7759674134419559</c:v>
                </c:pt>
                <c:pt idx="15">
                  <c:v>11.475409836065573</c:v>
                </c:pt>
                <c:pt idx="16">
                  <c:v>14.102564102564102</c:v>
                </c:pt>
                <c:pt idx="17">
                  <c:v>12.052117263843648</c:v>
                </c:pt>
                <c:pt idx="18">
                  <c:v>13.505747126436782</c:v>
                </c:pt>
                <c:pt idx="19">
                  <c:v>15.428571428571429</c:v>
                </c:pt>
                <c:pt idx="20">
                  <c:v>10.359408033826638</c:v>
                </c:pt>
                <c:pt idx="21">
                  <c:v>11.566265060240964</c:v>
                </c:pt>
                <c:pt idx="22">
                  <c:v>9.7046413502109701</c:v>
                </c:pt>
                <c:pt idx="23">
                  <c:v>9.8039215686274517</c:v>
                </c:pt>
                <c:pt idx="24">
                  <c:v>14.910025706940875</c:v>
                </c:pt>
                <c:pt idx="25">
                  <c:v>12.379110251450676</c:v>
                </c:pt>
                <c:pt idx="26">
                  <c:v>11.413043478260869</c:v>
                </c:pt>
                <c:pt idx="27">
                  <c:v>10.396039603960396</c:v>
                </c:pt>
                <c:pt idx="28">
                  <c:v>11.923076923076923</c:v>
                </c:pt>
                <c:pt idx="29">
                  <c:v>11.545454545454545</c:v>
                </c:pt>
                <c:pt idx="30">
                  <c:v>12.773722627737227</c:v>
                </c:pt>
                <c:pt idx="31">
                  <c:v>11.363636363636363</c:v>
                </c:pt>
                <c:pt idx="32">
                  <c:v>12.529550827423169</c:v>
                </c:pt>
                <c:pt idx="33">
                  <c:v>11.39240506329114</c:v>
                </c:pt>
                <c:pt idx="34">
                  <c:v>10.181818181818182</c:v>
                </c:pt>
                <c:pt idx="35">
                  <c:v>10.15625</c:v>
                </c:pt>
                <c:pt idx="36">
                  <c:v>12.351543942992874</c:v>
                </c:pt>
                <c:pt idx="37">
                  <c:v>10.795454545454545</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2-36CE-4AFB-9313-7A7B86C5B0D3}"/>
            </c:ext>
          </c:extLst>
        </c:ser>
        <c:ser>
          <c:idx val="11"/>
          <c:order val="3"/>
          <c:tx>
            <c:strRef>
              <c:f>'Дума партии'!$AG$1</c:f>
              <c:strCache>
                <c:ptCount val="1"/>
                <c:pt idx="0">
                  <c:v>Новые люди</c:v>
                </c:pt>
              </c:strCache>
            </c:strRef>
          </c:tx>
          <c:spPr>
            <a:solidFill>
              <a:srgbClr val="00FFFF">
                <a:alpha val="50000"/>
              </a:srgbClr>
            </a:solidFill>
            <a:ln w="25400">
              <a:noFill/>
            </a:ln>
            <a:effectLst/>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партии'!$AG$2:$AG$47</c:f>
              <c:numCache>
                <c:formatCode>0.0</c:formatCode>
                <c:ptCount val="46"/>
                <c:pt idx="0">
                  <c:v>5.5944055944055942</c:v>
                </c:pt>
                <c:pt idx="1">
                  <c:v>8.7026591458501201</c:v>
                </c:pt>
                <c:pt idx="2">
                  <c:v>6.9575471698113205</c:v>
                </c:pt>
                <c:pt idx="3">
                  <c:v>0.72639225181598066</c:v>
                </c:pt>
                <c:pt idx="4">
                  <c:v>3.8770053475935828</c:v>
                </c:pt>
                <c:pt idx="5">
                  <c:v>6.3888888888888893</c:v>
                </c:pt>
                <c:pt idx="6">
                  <c:v>7.2340425531914896</c:v>
                </c:pt>
                <c:pt idx="7">
                  <c:v>5.7387057387057387</c:v>
                </c:pt>
                <c:pt idx="8">
                  <c:v>6.6048667439165705</c:v>
                </c:pt>
                <c:pt idx="9">
                  <c:v>6.041666666666667</c:v>
                </c:pt>
                <c:pt idx="10">
                  <c:v>3.9018952062430325</c:v>
                </c:pt>
                <c:pt idx="11">
                  <c:v>5.4522924411400249</c:v>
                </c:pt>
                <c:pt idx="12">
                  <c:v>6.866952789699571</c:v>
                </c:pt>
                <c:pt idx="13">
                  <c:v>3.668261562998405</c:v>
                </c:pt>
                <c:pt idx="14">
                  <c:v>6.313645621181263</c:v>
                </c:pt>
                <c:pt idx="15">
                  <c:v>4.007285974499089</c:v>
                </c:pt>
                <c:pt idx="16">
                  <c:v>3.2051282051282053</c:v>
                </c:pt>
                <c:pt idx="17">
                  <c:v>2.6058631921824102</c:v>
                </c:pt>
                <c:pt idx="18">
                  <c:v>5.7471264367816088</c:v>
                </c:pt>
                <c:pt idx="19">
                  <c:v>4</c:v>
                </c:pt>
                <c:pt idx="20">
                  <c:v>6.3424947145877377</c:v>
                </c:pt>
                <c:pt idx="21">
                  <c:v>10.602409638554217</c:v>
                </c:pt>
                <c:pt idx="22">
                  <c:v>5.0632911392405067</c:v>
                </c:pt>
                <c:pt idx="23">
                  <c:v>9.8039215686274517</c:v>
                </c:pt>
                <c:pt idx="24">
                  <c:v>6.1696658097686372</c:v>
                </c:pt>
                <c:pt idx="25">
                  <c:v>7.3500967117988392</c:v>
                </c:pt>
                <c:pt idx="26">
                  <c:v>3.2608695652173911</c:v>
                </c:pt>
                <c:pt idx="27">
                  <c:v>2.4752475247524752</c:v>
                </c:pt>
                <c:pt idx="28">
                  <c:v>5.7692307692307692</c:v>
                </c:pt>
                <c:pt idx="29">
                  <c:v>6.0909090909090908</c:v>
                </c:pt>
                <c:pt idx="30">
                  <c:v>5.8394160583941606</c:v>
                </c:pt>
                <c:pt idx="31">
                  <c:v>5.9090909090909092</c:v>
                </c:pt>
                <c:pt idx="32">
                  <c:v>6.501182033096927</c:v>
                </c:pt>
                <c:pt idx="33">
                  <c:v>4.852320675105485</c:v>
                </c:pt>
                <c:pt idx="34">
                  <c:v>7.2727272727272725</c:v>
                </c:pt>
                <c:pt idx="35">
                  <c:v>5.078125</c:v>
                </c:pt>
                <c:pt idx="36">
                  <c:v>4.2755344418052257</c:v>
                </c:pt>
                <c:pt idx="37">
                  <c:v>6.0606060606060606</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3-36CE-4AFB-9313-7A7B86C5B0D3}"/>
            </c:ext>
          </c:extLst>
        </c:ser>
        <c:ser>
          <c:idx val="12"/>
          <c:order val="4"/>
          <c:tx>
            <c:strRef>
              <c:f>'Дума партии'!$AI$1</c:f>
              <c:strCache>
                <c:ptCount val="1"/>
                <c:pt idx="0">
                  <c:v>Единая Россия</c:v>
                </c:pt>
              </c:strCache>
            </c:strRef>
          </c:tx>
          <c:spPr>
            <a:solidFill>
              <a:srgbClr val="0000FF">
                <a:alpha val="49804"/>
              </a:srgbClr>
            </a:solidFill>
            <a:ln w="25400">
              <a:noFill/>
            </a:ln>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партии'!$AI$2:$AI$47</c:f>
              <c:numCache>
                <c:formatCode>0.0</c:formatCode>
                <c:ptCount val="46"/>
                <c:pt idx="0">
                  <c:v>26.573426573426573</c:v>
                </c:pt>
                <c:pt idx="1">
                  <c:v>28.767123287671232</c:v>
                </c:pt>
                <c:pt idx="2">
                  <c:v>27.476415094339622</c:v>
                </c:pt>
                <c:pt idx="3">
                  <c:v>67.070217917675549</c:v>
                </c:pt>
                <c:pt idx="4">
                  <c:v>42.37967914438503</c:v>
                </c:pt>
                <c:pt idx="5">
                  <c:v>31.666666666666668</c:v>
                </c:pt>
                <c:pt idx="6">
                  <c:v>27.659574468085108</c:v>
                </c:pt>
                <c:pt idx="7">
                  <c:v>22.466422466422465</c:v>
                </c:pt>
                <c:pt idx="8">
                  <c:v>26.535341830822713</c:v>
                </c:pt>
                <c:pt idx="9">
                  <c:v>26.666666666666668</c:v>
                </c:pt>
                <c:pt idx="10">
                  <c:v>26.532887402452619</c:v>
                </c:pt>
                <c:pt idx="11">
                  <c:v>27.01363073110285</c:v>
                </c:pt>
                <c:pt idx="12">
                  <c:v>21.459227467811157</c:v>
                </c:pt>
                <c:pt idx="13">
                  <c:v>30.462519936204146</c:v>
                </c:pt>
                <c:pt idx="14">
                  <c:v>27.698574338085539</c:v>
                </c:pt>
                <c:pt idx="15">
                  <c:v>24.590163934426229</c:v>
                </c:pt>
                <c:pt idx="16">
                  <c:v>20.512820512820515</c:v>
                </c:pt>
                <c:pt idx="17">
                  <c:v>32.573289902280131</c:v>
                </c:pt>
                <c:pt idx="18">
                  <c:v>30.74712643678161</c:v>
                </c:pt>
                <c:pt idx="19">
                  <c:v>40.571428571428569</c:v>
                </c:pt>
                <c:pt idx="20">
                  <c:v>25.792811839323466</c:v>
                </c:pt>
                <c:pt idx="21">
                  <c:v>23.85542168674699</c:v>
                </c:pt>
                <c:pt idx="22">
                  <c:v>25.316455696202532</c:v>
                </c:pt>
                <c:pt idx="23">
                  <c:v>31.862745098039216</c:v>
                </c:pt>
                <c:pt idx="24">
                  <c:v>23.136246786632391</c:v>
                </c:pt>
                <c:pt idx="25">
                  <c:v>27.852998065764023</c:v>
                </c:pt>
                <c:pt idx="26">
                  <c:v>26.358695652173914</c:v>
                </c:pt>
                <c:pt idx="27">
                  <c:v>35.148514851485146</c:v>
                </c:pt>
                <c:pt idx="28">
                  <c:v>30.192307692307693</c:v>
                </c:pt>
                <c:pt idx="29">
                  <c:v>27.545454545454547</c:v>
                </c:pt>
                <c:pt idx="30">
                  <c:v>26.642335766423358</c:v>
                </c:pt>
                <c:pt idx="31">
                  <c:v>30.90909090909091</c:v>
                </c:pt>
                <c:pt idx="32">
                  <c:v>37.825059101654844</c:v>
                </c:pt>
                <c:pt idx="33">
                  <c:v>26.160337552742615</c:v>
                </c:pt>
                <c:pt idx="34">
                  <c:v>24.363636363636363</c:v>
                </c:pt>
                <c:pt idx="35">
                  <c:v>23.828125</c:v>
                </c:pt>
                <c:pt idx="36">
                  <c:v>26.603325415676959</c:v>
                </c:pt>
                <c:pt idx="37">
                  <c:v>25.568181818181817</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4-36CE-4AFB-9313-7A7B86C5B0D3}"/>
            </c:ext>
          </c:extLst>
        </c:ser>
        <c:ser>
          <c:idx val="13"/>
          <c:order val="5"/>
          <c:tx>
            <c:strRef>
              <c:f>'Дума партии'!$AK$1</c:f>
              <c:strCache>
                <c:ptCount val="1"/>
                <c:pt idx="0">
                  <c:v>СР</c:v>
                </c:pt>
              </c:strCache>
            </c:strRef>
          </c:tx>
          <c:spPr>
            <a:solidFill>
              <a:srgbClr val="6666FF">
                <a:alpha val="49804"/>
              </a:srgbClr>
            </a:solidFill>
            <a:ln w="25400"/>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партии'!$AK$2:$AK$47</c:f>
              <c:numCache>
                <c:formatCode>0.0</c:formatCode>
                <c:ptCount val="46"/>
                <c:pt idx="0">
                  <c:v>10.06993006993007</c:v>
                </c:pt>
                <c:pt idx="1">
                  <c:v>9.0249798549556814</c:v>
                </c:pt>
                <c:pt idx="2">
                  <c:v>10.141509433962264</c:v>
                </c:pt>
                <c:pt idx="3">
                  <c:v>1.4527845036319613</c:v>
                </c:pt>
                <c:pt idx="4">
                  <c:v>6.0160427807486627</c:v>
                </c:pt>
                <c:pt idx="5">
                  <c:v>8.8888888888888893</c:v>
                </c:pt>
                <c:pt idx="6">
                  <c:v>7.6595744680851068</c:v>
                </c:pt>
                <c:pt idx="7">
                  <c:v>9.5238095238095237</c:v>
                </c:pt>
                <c:pt idx="8">
                  <c:v>10.776361529548089</c:v>
                </c:pt>
                <c:pt idx="9">
                  <c:v>10.833333333333334</c:v>
                </c:pt>
                <c:pt idx="10">
                  <c:v>8.3612040133779271</c:v>
                </c:pt>
                <c:pt idx="11">
                  <c:v>8.5501858736059475</c:v>
                </c:pt>
                <c:pt idx="12">
                  <c:v>13.304721030042918</c:v>
                </c:pt>
                <c:pt idx="13">
                  <c:v>7.6555023923444976</c:v>
                </c:pt>
                <c:pt idx="14">
                  <c:v>6.7209775967413439</c:v>
                </c:pt>
                <c:pt idx="15">
                  <c:v>8.3788706739526404</c:v>
                </c:pt>
                <c:pt idx="16">
                  <c:v>12.820512820512821</c:v>
                </c:pt>
                <c:pt idx="17">
                  <c:v>8.4690553745928341</c:v>
                </c:pt>
                <c:pt idx="18">
                  <c:v>7.4712643678160919</c:v>
                </c:pt>
                <c:pt idx="19">
                  <c:v>7.4285714285714288</c:v>
                </c:pt>
                <c:pt idx="20">
                  <c:v>7.3995771670190278</c:v>
                </c:pt>
                <c:pt idx="21">
                  <c:v>7.4698795180722888</c:v>
                </c:pt>
                <c:pt idx="22">
                  <c:v>6.7510548523206753</c:v>
                </c:pt>
                <c:pt idx="23">
                  <c:v>6.617647058823529</c:v>
                </c:pt>
                <c:pt idx="24">
                  <c:v>5.9125964010282779</c:v>
                </c:pt>
                <c:pt idx="25">
                  <c:v>8.123791102514506</c:v>
                </c:pt>
                <c:pt idx="26">
                  <c:v>9.5108695652173907</c:v>
                </c:pt>
                <c:pt idx="27">
                  <c:v>5.4455445544554459</c:v>
                </c:pt>
                <c:pt idx="28">
                  <c:v>9.8076923076923084</c:v>
                </c:pt>
                <c:pt idx="29">
                  <c:v>7.5454545454545459</c:v>
                </c:pt>
                <c:pt idx="30">
                  <c:v>10.583941605839415</c:v>
                </c:pt>
                <c:pt idx="31">
                  <c:v>7.2727272727272725</c:v>
                </c:pt>
                <c:pt idx="32">
                  <c:v>6.2647754137115843</c:v>
                </c:pt>
                <c:pt idx="33">
                  <c:v>9.4936708860759502</c:v>
                </c:pt>
                <c:pt idx="34">
                  <c:v>10.181818181818182</c:v>
                </c:pt>
                <c:pt idx="35">
                  <c:v>11.328125</c:v>
                </c:pt>
                <c:pt idx="36">
                  <c:v>9.738717339667458</c:v>
                </c:pt>
                <c:pt idx="37">
                  <c:v>16.287878787878789</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5-36CE-4AFB-9313-7A7B86C5B0D3}"/>
            </c:ext>
          </c:extLst>
        </c:ser>
        <c:ser>
          <c:idx val="14"/>
          <c:order val="6"/>
          <c:tx>
            <c:strRef>
              <c:f>'Дума партии'!$AM$1</c:f>
              <c:strCache>
                <c:ptCount val="1"/>
                <c:pt idx="0">
                  <c:v>Яблоко</c:v>
                </c:pt>
              </c:strCache>
            </c:strRef>
          </c:tx>
          <c:spPr>
            <a:solidFill>
              <a:srgbClr val="FF00FF">
                <a:alpha val="50000"/>
              </a:srgbClr>
            </a:solidFill>
            <a:ln w="25400">
              <a:noFill/>
            </a:ln>
            <a:effectLst/>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партии'!$AM$2:$AM$47</c:f>
              <c:numCache>
                <c:formatCode>0.0</c:formatCode>
                <c:ptCount val="46"/>
                <c:pt idx="0">
                  <c:v>0.55944055944055948</c:v>
                </c:pt>
                <c:pt idx="1">
                  <c:v>1.5310233682514101</c:v>
                </c:pt>
                <c:pt idx="2">
                  <c:v>1.4150943396226414</c:v>
                </c:pt>
                <c:pt idx="3">
                  <c:v>0.24213075060532688</c:v>
                </c:pt>
                <c:pt idx="4">
                  <c:v>1.2032085561497325</c:v>
                </c:pt>
                <c:pt idx="5">
                  <c:v>0.97222222222222221</c:v>
                </c:pt>
                <c:pt idx="6">
                  <c:v>0.85106382978723405</c:v>
                </c:pt>
                <c:pt idx="7">
                  <c:v>1.2210012210012211</c:v>
                </c:pt>
                <c:pt idx="8">
                  <c:v>2.085747392815759</c:v>
                </c:pt>
                <c:pt idx="9">
                  <c:v>1.0416666666666667</c:v>
                </c:pt>
                <c:pt idx="10">
                  <c:v>2.5641025641025643</c:v>
                </c:pt>
                <c:pt idx="11">
                  <c:v>0.74349442379182151</c:v>
                </c:pt>
                <c:pt idx="12">
                  <c:v>0.85836909871244638</c:v>
                </c:pt>
                <c:pt idx="13">
                  <c:v>0.9569377990430622</c:v>
                </c:pt>
                <c:pt idx="14">
                  <c:v>2.443991853360489</c:v>
                </c:pt>
                <c:pt idx="15">
                  <c:v>0.36429872495446264</c:v>
                </c:pt>
                <c:pt idx="16">
                  <c:v>0</c:v>
                </c:pt>
                <c:pt idx="17">
                  <c:v>0.9771986970684039</c:v>
                </c:pt>
                <c:pt idx="18">
                  <c:v>1.4367816091954022</c:v>
                </c:pt>
                <c:pt idx="19">
                  <c:v>1.1428571428571428</c:v>
                </c:pt>
                <c:pt idx="20">
                  <c:v>1.2684989429175475</c:v>
                </c:pt>
                <c:pt idx="21">
                  <c:v>1.2048192771084338</c:v>
                </c:pt>
                <c:pt idx="22">
                  <c:v>1.6877637130801688</c:v>
                </c:pt>
                <c:pt idx="23">
                  <c:v>1.4705882352941178</c:v>
                </c:pt>
                <c:pt idx="24">
                  <c:v>0.51413881748071977</c:v>
                </c:pt>
                <c:pt idx="25">
                  <c:v>0.38684719535783363</c:v>
                </c:pt>
                <c:pt idx="26">
                  <c:v>0.27173913043478259</c:v>
                </c:pt>
                <c:pt idx="27">
                  <c:v>0.49504950495049505</c:v>
                </c:pt>
                <c:pt idx="28">
                  <c:v>0.38461538461538464</c:v>
                </c:pt>
                <c:pt idx="29">
                  <c:v>2.5454545454545454</c:v>
                </c:pt>
                <c:pt idx="30">
                  <c:v>0.72992700729927007</c:v>
                </c:pt>
                <c:pt idx="31">
                  <c:v>2.0454545454545454</c:v>
                </c:pt>
                <c:pt idx="32">
                  <c:v>2.0094562647754137</c:v>
                </c:pt>
                <c:pt idx="33">
                  <c:v>1.2658227848101267</c:v>
                </c:pt>
                <c:pt idx="34">
                  <c:v>0.72727272727272729</c:v>
                </c:pt>
                <c:pt idx="35">
                  <c:v>1.953125</c:v>
                </c:pt>
                <c:pt idx="36">
                  <c:v>1.1876484560570071</c:v>
                </c:pt>
                <c:pt idx="37">
                  <c:v>0.75757575757575757</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6-36CE-4AFB-9313-7A7B86C5B0D3}"/>
            </c:ext>
          </c:extLst>
        </c:ser>
        <c:ser>
          <c:idx val="15"/>
          <c:order val="7"/>
          <c:tx>
            <c:strRef>
              <c:f>'Дума партии'!$AO$1</c:f>
              <c:strCache>
                <c:ptCount val="1"/>
                <c:pt idx="0">
                  <c:v>Роста</c:v>
                </c:pt>
              </c:strCache>
            </c:strRef>
          </c:tx>
          <c:spPr>
            <a:solidFill>
              <a:srgbClr val="777777">
                <a:alpha val="50000"/>
              </a:srgbClr>
            </a:solidFill>
            <a:ln w="25400">
              <a:noFill/>
            </a:ln>
            <a:effectLst/>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партии'!$AO$2:$AO$47</c:f>
              <c:numCache>
                <c:formatCode>0.0</c:formatCode>
                <c:ptCount val="46"/>
                <c:pt idx="0">
                  <c:v>0.97902097902097907</c:v>
                </c:pt>
                <c:pt idx="1">
                  <c:v>0.64464141821112009</c:v>
                </c:pt>
                <c:pt idx="2">
                  <c:v>0.11792452830188679</c:v>
                </c:pt>
                <c:pt idx="3">
                  <c:v>0</c:v>
                </c:pt>
                <c:pt idx="4">
                  <c:v>0.66844919786096257</c:v>
                </c:pt>
                <c:pt idx="5">
                  <c:v>0.41666666666666669</c:v>
                </c:pt>
                <c:pt idx="6">
                  <c:v>1.2765957446808511</c:v>
                </c:pt>
                <c:pt idx="7">
                  <c:v>0.48840048840048839</c:v>
                </c:pt>
                <c:pt idx="8">
                  <c:v>0.57937427578215528</c:v>
                </c:pt>
                <c:pt idx="9">
                  <c:v>0.20833333333333334</c:v>
                </c:pt>
                <c:pt idx="10">
                  <c:v>0.66889632107023411</c:v>
                </c:pt>
                <c:pt idx="11">
                  <c:v>0.12391573729863693</c:v>
                </c:pt>
                <c:pt idx="12">
                  <c:v>0.64377682403433478</c:v>
                </c:pt>
                <c:pt idx="13">
                  <c:v>1.1164274322169059</c:v>
                </c:pt>
                <c:pt idx="14">
                  <c:v>0.20366598778004075</c:v>
                </c:pt>
                <c:pt idx="15">
                  <c:v>0.18214936247723132</c:v>
                </c:pt>
                <c:pt idx="16">
                  <c:v>0.64102564102564108</c:v>
                </c:pt>
                <c:pt idx="17">
                  <c:v>0</c:v>
                </c:pt>
                <c:pt idx="18">
                  <c:v>0.57471264367816088</c:v>
                </c:pt>
                <c:pt idx="19">
                  <c:v>1.7142857142857142</c:v>
                </c:pt>
                <c:pt idx="20">
                  <c:v>0.84566596194503174</c:v>
                </c:pt>
                <c:pt idx="21">
                  <c:v>0.24096385542168675</c:v>
                </c:pt>
                <c:pt idx="22">
                  <c:v>0.84388185654008441</c:v>
                </c:pt>
                <c:pt idx="23">
                  <c:v>0.24509803921568626</c:v>
                </c:pt>
                <c:pt idx="24">
                  <c:v>0.77120822622107965</c:v>
                </c:pt>
                <c:pt idx="25">
                  <c:v>0.58027079303675044</c:v>
                </c:pt>
                <c:pt idx="26">
                  <c:v>0.54347826086956519</c:v>
                </c:pt>
                <c:pt idx="27">
                  <c:v>0.49504950495049505</c:v>
                </c:pt>
                <c:pt idx="28">
                  <c:v>0.19230769230769232</c:v>
                </c:pt>
                <c:pt idx="29">
                  <c:v>0.63636363636363635</c:v>
                </c:pt>
                <c:pt idx="30">
                  <c:v>0</c:v>
                </c:pt>
                <c:pt idx="31">
                  <c:v>0.22727272727272727</c:v>
                </c:pt>
                <c:pt idx="32">
                  <c:v>0.82742316784869974</c:v>
                </c:pt>
                <c:pt idx="33">
                  <c:v>0.4219409282700422</c:v>
                </c:pt>
                <c:pt idx="34">
                  <c:v>0.36363636363636365</c:v>
                </c:pt>
                <c:pt idx="35">
                  <c:v>0</c:v>
                </c:pt>
                <c:pt idx="36">
                  <c:v>0</c:v>
                </c:pt>
                <c:pt idx="37">
                  <c:v>0.94696969696969702</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7-36CE-4AFB-9313-7A7B86C5B0D3}"/>
            </c:ext>
          </c:extLst>
        </c:ser>
        <c:ser>
          <c:idx val="4"/>
          <c:order val="8"/>
          <c:tx>
            <c:strRef>
              <c:f>'Дума партии'!$AQ$1</c:f>
              <c:strCache>
                <c:ptCount val="1"/>
                <c:pt idx="0">
                  <c:v>Свободы</c:v>
                </c:pt>
              </c:strCache>
            </c:strRef>
          </c:tx>
          <c:spPr>
            <a:solidFill>
              <a:srgbClr val="0099CC">
                <a:alpha val="50000"/>
              </a:srgbClr>
            </a:solidFill>
            <a:ln w="25400">
              <a:noFill/>
            </a:ln>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партии'!$AQ$2:$AQ$47</c:f>
              <c:numCache>
                <c:formatCode>0.0</c:formatCode>
                <c:ptCount val="46"/>
                <c:pt idx="0">
                  <c:v>1.9580419580419581</c:v>
                </c:pt>
                <c:pt idx="1">
                  <c:v>1.2892828364222402</c:v>
                </c:pt>
                <c:pt idx="2">
                  <c:v>1.7688679245283019</c:v>
                </c:pt>
                <c:pt idx="3">
                  <c:v>0.24213075060532688</c:v>
                </c:pt>
                <c:pt idx="4">
                  <c:v>1.2032085561497325</c:v>
                </c:pt>
                <c:pt idx="5">
                  <c:v>0.69444444444444442</c:v>
                </c:pt>
                <c:pt idx="6">
                  <c:v>1.2765957446808511</c:v>
                </c:pt>
                <c:pt idx="7">
                  <c:v>0.85470085470085466</c:v>
                </c:pt>
                <c:pt idx="8">
                  <c:v>1.7381228273464657</c:v>
                </c:pt>
                <c:pt idx="9">
                  <c:v>0.83333333333333337</c:v>
                </c:pt>
                <c:pt idx="10">
                  <c:v>1.7837235228539576</c:v>
                </c:pt>
                <c:pt idx="11">
                  <c:v>1.486988847583643</c:v>
                </c:pt>
                <c:pt idx="12">
                  <c:v>1.0729613733905579</c:v>
                </c:pt>
                <c:pt idx="13">
                  <c:v>2.073365231259968</c:v>
                </c:pt>
                <c:pt idx="14">
                  <c:v>0.40733197556008149</c:v>
                </c:pt>
                <c:pt idx="15">
                  <c:v>0.72859744990892528</c:v>
                </c:pt>
                <c:pt idx="16">
                  <c:v>0</c:v>
                </c:pt>
                <c:pt idx="17">
                  <c:v>0.9771986970684039</c:v>
                </c:pt>
                <c:pt idx="18">
                  <c:v>0.57471264367816088</c:v>
                </c:pt>
                <c:pt idx="19">
                  <c:v>1.7142857142857142</c:v>
                </c:pt>
                <c:pt idx="20">
                  <c:v>1.2684989429175475</c:v>
                </c:pt>
                <c:pt idx="21">
                  <c:v>0.24096385542168675</c:v>
                </c:pt>
                <c:pt idx="22">
                  <c:v>0.4219409282700422</c:v>
                </c:pt>
                <c:pt idx="23">
                  <c:v>0.73529411764705888</c:v>
                </c:pt>
                <c:pt idx="24">
                  <c:v>1.0282776349614395</c:v>
                </c:pt>
                <c:pt idx="25">
                  <c:v>1.3539651837524178</c:v>
                </c:pt>
                <c:pt idx="26">
                  <c:v>0.27173913043478259</c:v>
                </c:pt>
                <c:pt idx="27">
                  <c:v>1.4851485148514851</c:v>
                </c:pt>
                <c:pt idx="28">
                  <c:v>0.76923076923076927</c:v>
                </c:pt>
                <c:pt idx="29">
                  <c:v>1</c:v>
                </c:pt>
                <c:pt idx="30">
                  <c:v>0</c:v>
                </c:pt>
                <c:pt idx="31">
                  <c:v>1.1363636363636365</c:v>
                </c:pt>
                <c:pt idx="32">
                  <c:v>1.0638297872340425</c:v>
                </c:pt>
                <c:pt idx="33">
                  <c:v>0.63291139240506333</c:v>
                </c:pt>
                <c:pt idx="34">
                  <c:v>1.0909090909090908</c:v>
                </c:pt>
                <c:pt idx="35">
                  <c:v>0.390625</c:v>
                </c:pt>
                <c:pt idx="36">
                  <c:v>0.47505938242280282</c:v>
                </c:pt>
                <c:pt idx="37">
                  <c:v>1.3257575757575757</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8-36CE-4AFB-9313-7A7B86C5B0D3}"/>
            </c:ext>
          </c:extLst>
        </c:ser>
        <c:ser>
          <c:idx val="5"/>
          <c:order val="9"/>
          <c:tx>
            <c:strRef>
              <c:f>'Дума партии'!$AS$1</c:f>
              <c:strCache>
                <c:ptCount val="1"/>
                <c:pt idx="0">
                  <c:v>КР</c:v>
                </c:pt>
              </c:strCache>
            </c:strRef>
          </c:tx>
          <c:spPr>
            <a:solidFill>
              <a:srgbClr val="FF9999">
                <a:alpha val="50196"/>
              </a:srgbClr>
            </a:solidFill>
            <a:ln w="25400"/>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партии'!$AS$2:$AS$47</c:f>
              <c:numCache>
                <c:formatCode>0.0</c:formatCode>
                <c:ptCount val="46"/>
                <c:pt idx="0">
                  <c:v>1.6783216783216783</c:v>
                </c:pt>
                <c:pt idx="1">
                  <c:v>1.6116035455278002</c:v>
                </c:pt>
                <c:pt idx="2">
                  <c:v>2.2405660377358489</c:v>
                </c:pt>
                <c:pt idx="3">
                  <c:v>0.72639225181598066</c:v>
                </c:pt>
                <c:pt idx="4">
                  <c:v>0.93582887700534756</c:v>
                </c:pt>
                <c:pt idx="5">
                  <c:v>2.5</c:v>
                </c:pt>
                <c:pt idx="6">
                  <c:v>1.7021276595744681</c:v>
                </c:pt>
                <c:pt idx="7">
                  <c:v>3.1746031746031744</c:v>
                </c:pt>
                <c:pt idx="8">
                  <c:v>2.2016222479721899</c:v>
                </c:pt>
                <c:pt idx="9">
                  <c:v>1.875</c:v>
                </c:pt>
                <c:pt idx="10">
                  <c:v>1.4492753623188406</c:v>
                </c:pt>
                <c:pt idx="11">
                  <c:v>1.9826517967781909</c:v>
                </c:pt>
                <c:pt idx="12">
                  <c:v>2.5751072961373391</c:v>
                </c:pt>
                <c:pt idx="13">
                  <c:v>2.2328548644338118</c:v>
                </c:pt>
                <c:pt idx="14">
                  <c:v>2.0366598778004072</c:v>
                </c:pt>
                <c:pt idx="15">
                  <c:v>2.9143897996357011</c:v>
                </c:pt>
                <c:pt idx="16">
                  <c:v>3.2051282051282053</c:v>
                </c:pt>
                <c:pt idx="17">
                  <c:v>2.2801302931596092</c:v>
                </c:pt>
                <c:pt idx="18">
                  <c:v>4.0229885057471266</c:v>
                </c:pt>
                <c:pt idx="19">
                  <c:v>0.5714285714285714</c:v>
                </c:pt>
                <c:pt idx="20">
                  <c:v>2.3255813953488373</c:v>
                </c:pt>
                <c:pt idx="21">
                  <c:v>3.8554216867469879</c:v>
                </c:pt>
                <c:pt idx="22">
                  <c:v>3.3755274261603376</c:v>
                </c:pt>
                <c:pt idx="23">
                  <c:v>3.4313725490196076</c:v>
                </c:pt>
                <c:pt idx="24">
                  <c:v>3.0848329048843186</c:v>
                </c:pt>
                <c:pt idx="25">
                  <c:v>1.9342359767891684</c:v>
                </c:pt>
                <c:pt idx="26">
                  <c:v>0.27173913043478259</c:v>
                </c:pt>
                <c:pt idx="27">
                  <c:v>1.4851485148514851</c:v>
                </c:pt>
                <c:pt idx="28">
                  <c:v>0.76923076923076927</c:v>
                </c:pt>
                <c:pt idx="29">
                  <c:v>2.0909090909090908</c:v>
                </c:pt>
                <c:pt idx="30">
                  <c:v>2.5547445255474455</c:v>
                </c:pt>
                <c:pt idx="31">
                  <c:v>1.5909090909090908</c:v>
                </c:pt>
                <c:pt idx="32">
                  <c:v>1.8912529550827424</c:v>
                </c:pt>
                <c:pt idx="33">
                  <c:v>2.9535864978902953</c:v>
                </c:pt>
                <c:pt idx="34">
                  <c:v>3.6363636363636362</c:v>
                </c:pt>
                <c:pt idx="35">
                  <c:v>2.34375</c:v>
                </c:pt>
                <c:pt idx="36">
                  <c:v>2.3752969121140142</c:v>
                </c:pt>
                <c:pt idx="37">
                  <c:v>2.0833333333333335</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9-36CE-4AFB-9313-7A7B86C5B0D3}"/>
            </c:ext>
          </c:extLst>
        </c:ser>
        <c:ser>
          <c:idx val="6"/>
          <c:order val="10"/>
          <c:tx>
            <c:strRef>
              <c:f>'Дума партии'!$AU$1</c:f>
              <c:strCache>
                <c:ptCount val="1"/>
                <c:pt idx="0">
                  <c:v>Гражданская платф.</c:v>
                </c:pt>
              </c:strCache>
            </c:strRef>
          </c:tx>
          <c:spPr>
            <a:solidFill>
              <a:srgbClr val="FFCC00">
                <a:alpha val="50000"/>
              </a:srgbClr>
            </a:solidFill>
            <a:ln w="25400">
              <a:noFill/>
            </a:ln>
            <a:effectLst/>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партии'!$AU$2:$AU$47</c:f>
              <c:numCache>
                <c:formatCode>0.0</c:formatCode>
                <c:ptCount val="46"/>
                <c:pt idx="0">
                  <c:v>0.27972027972027974</c:v>
                </c:pt>
                <c:pt idx="1">
                  <c:v>0</c:v>
                </c:pt>
                <c:pt idx="2">
                  <c:v>0.11792452830188679</c:v>
                </c:pt>
                <c:pt idx="3">
                  <c:v>0</c:v>
                </c:pt>
                <c:pt idx="4">
                  <c:v>0.66844919786096257</c:v>
                </c:pt>
                <c:pt idx="5">
                  <c:v>0.41666666666666669</c:v>
                </c:pt>
                <c:pt idx="6">
                  <c:v>0</c:v>
                </c:pt>
                <c:pt idx="7">
                  <c:v>0</c:v>
                </c:pt>
                <c:pt idx="8">
                  <c:v>0.11587485515643106</c:v>
                </c:pt>
                <c:pt idx="9">
                  <c:v>0.41666666666666669</c:v>
                </c:pt>
                <c:pt idx="10">
                  <c:v>0.44593088071348941</c:v>
                </c:pt>
                <c:pt idx="11">
                  <c:v>0.24783147459727387</c:v>
                </c:pt>
                <c:pt idx="12">
                  <c:v>0</c:v>
                </c:pt>
                <c:pt idx="13">
                  <c:v>0.63795853269537484</c:v>
                </c:pt>
                <c:pt idx="14">
                  <c:v>0</c:v>
                </c:pt>
                <c:pt idx="15">
                  <c:v>0.36429872495446264</c:v>
                </c:pt>
                <c:pt idx="16">
                  <c:v>0</c:v>
                </c:pt>
                <c:pt idx="17">
                  <c:v>0</c:v>
                </c:pt>
                <c:pt idx="18">
                  <c:v>0</c:v>
                </c:pt>
                <c:pt idx="19">
                  <c:v>0</c:v>
                </c:pt>
                <c:pt idx="20">
                  <c:v>0</c:v>
                </c:pt>
                <c:pt idx="21">
                  <c:v>0</c:v>
                </c:pt>
                <c:pt idx="22">
                  <c:v>0</c:v>
                </c:pt>
                <c:pt idx="23">
                  <c:v>0</c:v>
                </c:pt>
                <c:pt idx="24">
                  <c:v>0</c:v>
                </c:pt>
                <c:pt idx="25">
                  <c:v>0</c:v>
                </c:pt>
                <c:pt idx="26">
                  <c:v>0</c:v>
                </c:pt>
                <c:pt idx="27">
                  <c:v>0</c:v>
                </c:pt>
                <c:pt idx="28">
                  <c:v>0.57692307692307687</c:v>
                </c:pt>
                <c:pt idx="29">
                  <c:v>0.18181818181818182</c:v>
                </c:pt>
                <c:pt idx="30">
                  <c:v>0.36496350364963503</c:v>
                </c:pt>
                <c:pt idx="31">
                  <c:v>0</c:v>
                </c:pt>
                <c:pt idx="32">
                  <c:v>0</c:v>
                </c:pt>
                <c:pt idx="33">
                  <c:v>0</c:v>
                </c:pt>
                <c:pt idx="34">
                  <c:v>0</c:v>
                </c:pt>
                <c:pt idx="35">
                  <c:v>0</c:v>
                </c:pt>
                <c:pt idx="36">
                  <c:v>0</c:v>
                </c:pt>
                <c:pt idx="37">
                  <c:v>0</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A-36CE-4AFB-9313-7A7B86C5B0D3}"/>
            </c:ext>
          </c:extLst>
        </c:ser>
        <c:ser>
          <c:idx val="7"/>
          <c:order val="11"/>
          <c:tx>
            <c:strRef>
              <c:f>'Дума партии'!$AW$1</c:f>
              <c:strCache>
                <c:ptCount val="1"/>
                <c:pt idx="0">
                  <c:v>Зеленая альт.</c:v>
                </c:pt>
              </c:strCache>
            </c:strRef>
          </c:tx>
          <c:spPr>
            <a:solidFill>
              <a:srgbClr val="99CC00">
                <a:alpha val="49804"/>
              </a:srgbClr>
            </a:solidFill>
            <a:ln w="25400">
              <a:noFill/>
            </a:ln>
            <a:effectLst/>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партии'!$AW$2:$AW$47</c:f>
              <c:numCache>
                <c:formatCode>0.0</c:formatCode>
                <c:ptCount val="46"/>
                <c:pt idx="0">
                  <c:v>0.97902097902097907</c:v>
                </c:pt>
                <c:pt idx="1">
                  <c:v>0.96696212731668008</c:v>
                </c:pt>
                <c:pt idx="2">
                  <c:v>1.5330188679245282</c:v>
                </c:pt>
                <c:pt idx="3">
                  <c:v>0.24213075060532688</c:v>
                </c:pt>
                <c:pt idx="4">
                  <c:v>1.2032085561497325</c:v>
                </c:pt>
                <c:pt idx="5">
                  <c:v>1.1111111111111112</c:v>
                </c:pt>
                <c:pt idx="6">
                  <c:v>1.2765957446808511</c:v>
                </c:pt>
                <c:pt idx="7">
                  <c:v>1.2210012210012211</c:v>
                </c:pt>
                <c:pt idx="8">
                  <c:v>1.2746234067207416</c:v>
                </c:pt>
                <c:pt idx="9">
                  <c:v>1.25</c:v>
                </c:pt>
                <c:pt idx="10">
                  <c:v>1.0033444816053512</c:v>
                </c:pt>
                <c:pt idx="11">
                  <c:v>0.49566294919454773</c:v>
                </c:pt>
                <c:pt idx="12">
                  <c:v>0.85836909871244638</c:v>
                </c:pt>
                <c:pt idx="13">
                  <c:v>0.9569377990430622</c:v>
                </c:pt>
                <c:pt idx="14">
                  <c:v>1.0183299389002036</c:v>
                </c:pt>
                <c:pt idx="15">
                  <c:v>0</c:v>
                </c:pt>
                <c:pt idx="16">
                  <c:v>0.64102564102564108</c:v>
                </c:pt>
                <c:pt idx="17">
                  <c:v>0.9771986970684039</c:v>
                </c:pt>
                <c:pt idx="18">
                  <c:v>0.86206896551724133</c:v>
                </c:pt>
                <c:pt idx="19">
                  <c:v>1.7142857142857142</c:v>
                </c:pt>
                <c:pt idx="20">
                  <c:v>0.63424947145877375</c:v>
                </c:pt>
                <c:pt idx="21">
                  <c:v>0</c:v>
                </c:pt>
                <c:pt idx="22">
                  <c:v>1.2658227848101267</c:v>
                </c:pt>
                <c:pt idx="23">
                  <c:v>0.98039215686274506</c:v>
                </c:pt>
                <c:pt idx="24">
                  <c:v>0</c:v>
                </c:pt>
                <c:pt idx="25">
                  <c:v>0.38684719535783363</c:v>
                </c:pt>
                <c:pt idx="26">
                  <c:v>0.54347826086956519</c:v>
                </c:pt>
                <c:pt idx="27">
                  <c:v>0.99009900990099009</c:v>
                </c:pt>
                <c:pt idx="28">
                  <c:v>0.19230769230769232</c:v>
                </c:pt>
                <c:pt idx="29">
                  <c:v>1.5454545454545454</c:v>
                </c:pt>
                <c:pt idx="30">
                  <c:v>1.0948905109489051</c:v>
                </c:pt>
                <c:pt idx="31">
                  <c:v>2.0454545454545454</c:v>
                </c:pt>
                <c:pt idx="32">
                  <c:v>1.5366430260047281</c:v>
                </c:pt>
                <c:pt idx="33">
                  <c:v>0.63291139240506333</c:v>
                </c:pt>
                <c:pt idx="34">
                  <c:v>0.72727272727272729</c:v>
                </c:pt>
                <c:pt idx="35">
                  <c:v>0.78125</c:v>
                </c:pt>
                <c:pt idx="36">
                  <c:v>1.66270783847981</c:v>
                </c:pt>
                <c:pt idx="37">
                  <c:v>0.94696969696969702</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B-36CE-4AFB-9313-7A7B86C5B0D3}"/>
            </c:ext>
          </c:extLst>
        </c:ser>
        <c:ser>
          <c:idx val="2"/>
          <c:order val="12"/>
          <c:tx>
            <c:strRef>
              <c:f>'Дума партии'!$AY$1</c:f>
              <c:strCache>
                <c:ptCount val="1"/>
                <c:pt idx="0">
                  <c:v>Родина</c:v>
                </c:pt>
              </c:strCache>
            </c:strRef>
          </c:tx>
          <c:spPr>
            <a:solidFill>
              <a:srgbClr val="9900FF">
                <a:alpha val="49804"/>
              </a:srgbClr>
            </a:solidFill>
            <a:ln w="25400">
              <a:noFill/>
            </a:ln>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партии'!$AY$2:$AY$47</c:f>
              <c:numCache>
                <c:formatCode>0.0</c:formatCode>
                <c:ptCount val="46"/>
                <c:pt idx="0">
                  <c:v>1.6783216783216783</c:v>
                </c:pt>
                <c:pt idx="1">
                  <c:v>1.5310233682514101</c:v>
                </c:pt>
                <c:pt idx="2">
                  <c:v>0.47169811320754718</c:v>
                </c:pt>
                <c:pt idx="3">
                  <c:v>0.24213075060532688</c:v>
                </c:pt>
                <c:pt idx="4">
                  <c:v>1.2032085561497325</c:v>
                </c:pt>
                <c:pt idx="5">
                  <c:v>1.3888888888888888</c:v>
                </c:pt>
                <c:pt idx="6">
                  <c:v>1.7021276595744681</c:v>
                </c:pt>
                <c:pt idx="7">
                  <c:v>1.098901098901099</c:v>
                </c:pt>
                <c:pt idx="8">
                  <c:v>0.69524913093858631</c:v>
                </c:pt>
                <c:pt idx="9">
                  <c:v>1.25</c:v>
                </c:pt>
                <c:pt idx="10">
                  <c:v>1.3377926421404682</c:v>
                </c:pt>
                <c:pt idx="11">
                  <c:v>1.6109045848822801</c:v>
                </c:pt>
                <c:pt idx="12">
                  <c:v>1.502145922746781</c:v>
                </c:pt>
                <c:pt idx="13">
                  <c:v>0</c:v>
                </c:pt>
                <c:pt idx="14">
                  <c:v>0.61099796334012224</c:v>
                </c:pt>
                <c:pt idx="15">
                  <c:v>0.36429872495446264</c:v>
                </c:pt>
                <c:pt idx="16">
                  <c:v>2.5641025641025643</c:v>
                </c:pt>
                <c:pt idx="17">
                  <c:v>0</c:v>
                </c:pt>
                <c:pt idx="18">
                  <c:v>0.28735632183908044</c:v>
                </c:pt>
                <c:pt idx="19">
                  <c:v>1.1428571428571428</c:v>
                </c:pt>
                <c:pt idx="20">
                  <c:v>1.0570824524312896</c:v>
                </c:pt>
                <c:pt idx="21">
                  <c:v>1.4457831325301205</c:v>
                </c:pt>
                <c:pt idx="22">
                  <c:v>1.2658227848101267</c:v>
                </c:pt>
                <c:pt idx="23">
                  <c:v>0.49019607843137253</c:v>
                </c:pt>
                <c:pt idx="24">
                  <c:v>0.77120822622107965</c:v>
                </c:pt>
                <c:pt idx="25">
                  <c:v>0.77369439071566726</c:v>
                </c:pt>
                <c:pt idx="26">
                  <c:v>1.6304347826086956</c:v>
                </c:pt>
                <c:pt idx="27">
                  <c:v>0</c:v>
                </c:pt>
                <c:pt idx="28">
                  <c:v>0.38461538461538464</c:v>
                </c:pt>
                <c:pt idx="29">
                  <c:v>0.81818181818181823</c:v>
                </c:pt>
                <c:pt idx="30">
                  <c:v>1.0948905109489051</c:v>
                </c:pt>
                <c:pt idx="31">
                  <c:v>0.90909090909090906</c:v>
                </c:pt>
                <c:pt idx="32">
                  <c:v>0.59101654846335694</c:v>
                </c:pt>
                <c:pt idx="33">
                  <c:v>0.4219409282700422</c:v>
                </c:pt>
                <c:pt idx="34">
                  <c:v>1.0909090909090908</c:v>
                </c:pt>
                <c:pt idx="35">
                  <c:v>0.78125</c:v>
                </c:pt>
                <c:pt idx="36">
                  <c:v>0.95011876484560565</c:v>
                </c:pt>
                <c:pt idx="37">
                  <c:v>0.75757575757575757</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C-36CE-4AFB-9313-7A7B86C5B0D3}"/>
            </c:ext>
          </c:extLst>
        </c:ser>
        <c:ser>
          <c:idx val="3"/>
          <c:order val="13"/>
          <c:tx>
            <c:strRef>
              <c:f>'Дума партии'!$BA$1</c:f>
              <c:strCache>
                <c:ptCount val="1"/>
                <c:pt idx="0">
                  <c:v>Пенсионеров</c:v>
                </c:pt>
              </c:strCache>
            </c:strRef>
          </c:tx>
          <c:spPr>
            <a:solidFill>
              <a:srgbClr val="996633">
                <a:alpha val="49804"/>
              </a:srgbClr>
            </a:solidFill>
            <a:ln w="25400"/>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партии'!$BA$2:$BA$47</c:f>
              <c:numCache>
                <c:formatCode>0.0</c:formatCode>
                <c:ptCount val="46"/>
                <c:pt idx="0">
                  <c:v>3.0769230769230771</c:v>
                </c:pt>
                <c:pt idx="1">
                  <c:v>2.6591458501208702</c:v>
                </c:pt>
                <c:pt idx="2">
                  <c:v>4.9528301886792452</c:v>
                </c:pt>
                <c:pt idx="3">
                  <c:v>0.24213075060532688</c:v>
                </c:pt>
                <c:pt idx="4">
                  <c:v>2.2727272727272729</c:v>
                </c:pt>
                <c:pt idx="5">
                  <c:v>2.6388888888888888</c:v>
                </c:pt>
                <c:pt idx="6">
                  <c:v>3.8297872340425534</c:v>
                </c:pt>
                <c:pt idx="7">
                  <c:v>3.785103785103785</c:v>
                </c:pt>
                <c:pt idx="8">
                  <c:v>2.3174971031286211</c:v>
                </c:pt>
                <c:pt idx="9">
                  <c:v>3.3333333333333335</c:v>
                </c:pt>
                <c:pt idx="10">
                  <c:v>4.2363433667781498</c:v>
                </c:pt>
                <c:pt idx="11">
                  <c:v>4.0892193308550189</c:v>
                </c:pt>
                <c:pt idx="12">
                  <c:v>2.7896995708154506</c:v>
                </c:pt>
                <c:pt idx="13">
                  <c:v>2.5518341307814993</c:v>
                </c:pt>
                <c:pt idx="14">
                  <c:v>2.6476578411405294</c:v>
                </c:pt>
                <c:pt idx="15">
                  <c:v>3.6429872495446265</c:v>
                </c:pt>
                <c:pt idx="16">
                  <c:v>5.1282051282051286</c:v>
                </c:pt>
                <c:pt idx="17">
                  <c:v>5.2117263843648205</c:v>
                </c:pt>
                <c:pt idx="18">
                  <c:v>3.4482758620689653</c:v>
                </c:pt>
                <c:pt idx="19">
                  <c:v>4</c:v>
                </c:pt>
                <c:pt idx="20">
                  <c:v>4.0169133192389008</c:v>
                </c:pt>
                <c:pt idx="21">
                  <c:v>5.7831325301204819</c:v>
                </c:pt>
                <c:pt idx="22">
                  <c:v>2.9535864978902953</c:v>
                </c:pt>
                <c:pt idx="23">
                  <c:v>1.9607843137254901</c:v>
                </c:pt>
                <c:pt idx="24">
                  <c:v>3.0848329048843186</c:v>
                </c:pt>
                <c:pt idx="25">
                  <c:v>1.7408123791102514</c:v>
                </c:pt>
                <c:pt idx="26">
                  <c:v>3.8043478260869565</c:v>
                </c:pt>
                <c:pt idx="27">
                  <c:v>4.4554455445544559</c:v>
                </c:pt>
                <c:pt idx="28">
                  <c:v>5.1923076923076925</c:v>
                </c:pt>
                <c:pt idx="29">
                  <c:v>3.5454545454545454</c:v>
                </c:pt>
                <c:pt idx="30">
                  <c:v>4.3795620437956204</c:v>
                </c:pt>
                <c:pt idx="31">
                  <c:v>4.3181818181818183</c:v>
                </c:pt>
                <c:pt idx="32">
                  <c:v>3.9007092198581561</c:v>
                </c:pt>
                <c:pt idx="33">
                  <c:v>1.4767932489451476</c:v>
                </c:pt>
                <c:pt idx="34">
                  <c:v>4.3636363636363633</c:v>
                </c:pt>
                <c:pt idx="35">
                  <c:v>4.6875</c:v>
                </c:pt>
                <c:pt idx="36">
                  <c:v>5.9382422802850359</c:v>
                </c:pt>
                <c:pt idx="37">
                  <c:v>2.2727272727272729</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D-36CE-4AFB-9313-7A7B86C5B0D3}"/>
            </c:ext>
          </c:extLst>
        </c:ser>
        <c:ser>
          <c:idx val="0"/>
          <c:order val="14"/>
          <c:tx>
            <c:strRef>
              <c:f>'Дума партии'!$V$1</c:f>
              <c:strCache>
                <c:ptCount val="1"/>
                <c:pt idx="0">
                  <c:v>Недействительных</c:v>
                </c:pt>
              </c:strCache>
            </c:strRef>
          </c:tx>
          <c:spPr>
            <a:noFill/>
            <a:ln w="6350">
              <a:solidFill>
                <a:srgbClr val="000000"/>
              </a:solidFill>
            </a:ln>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партии'!$V$2:$V$47</c:f>
              <c:numCache>
                <c:formatCode>0.0</c:formatCode>
                <c:ptCount val="46"/>
                <c:pt idx="0">
                  <c:v>3.7762237762237763</c:v>
                </c:pt>
                <c:pt idx="1">
                  <c:v>3.7066881547139405</c:v>
                </c:pt>
                <c:pt idx="2">
                  <c:v>4.716981132075472</c:v>
                </c:pt>
                <c:pt idx="3">
                  <c:v>7.5060532687651333</c:v>
                </c:pt>
                <c:pt idx="4">
                  <c:v>1.6042780748663101</c:v>
                </c:pt>
                <c:pt idx="5">
                  <c:v>3.3333333333333335</c:v>
                </c:pt>
                <c:pt idx="6">
                  <c:v>7.2340425531914896</c:v>
                </c:pt>
                <c:pt idx="7">
                  <c:v>3.1746031746031744</c:v>
                </c:pt>
                <c:pt idx="8">
                  <c:v>3.5921205098493627</c:v>
                </c:pt>
                <c:pt idx="9">
                  <c:v>4.583333333333333</c:v>
                </c:pt>
                <c:pt idx="10">
                  <c:v>5.574136008918618</c:v>
                </c:pt>
                <c:pt idx="11">
                  <c:v>4.0892193308550189</c:v>
                </c:pt>
                <c:pt idx="12">
                  <c:v>4.9356223175965663</c:v>
                </c:pt>
                <c:pt idx="13">
                  <c:v>4.6251993620414673</c:v>
                </c:pt>
                <c:pt idx="14">
                  <c:v>6.313645621181263</c:v>
                </c:pt>
                <c:pt idx="15">
                  <c:v>4.918032786885246</c:v>
                </c:pt>
                <c:pt idx="16">
                  <c:v>7.6923076923076925</c:v>
                </c:pt>
                <c:pt idx="17">
                  <c:v>6.1889250814332248</c:v>
                </c:pt>
                <c:pt idx="18">
                  <c:v>2.8735632183908044</c:v>
                </c:pt>
                <c:pt idx="19">
                  <c:v>4.5714285714285712</c:v>
                </c:pt>
                <c:pt idx="20">
                  <c:v>4.6511627906976747</c:v>
                </c:pt>
                <c:pt idx="21">
                  <c:v>4.5783132530120483</c:v>
                </c:pt>
                <c:pt idx="22">
                  <c:v>3.7974683544303796</c:v>
                </c:pt>
                <c:pt idx="23">
                  <c:v>3.6764705882352939</c:v>
                </c:pt>
                <c:pt idx="24">
                  <c:v>3.8560411311053984</c:v>
                </c:pt>
                <c:pt idx="25">
                  <c:v>3.6750483558994196</c:v>
                </c:pt>
                <c:pt idx="26">
                  <c:v>5.9782608695652177</c:v>
                </c:pt>
                <c:pt idx="27">
                  <c:v>5.9405940594059405</c:v>
                </c:pt>
                <c:pt idx="28">
                  <c:v>5.5769230769230766</c:v>
                </c:pt>
                <c:pt idx="29">
                  <c:v>6.2727272727272725</c:v>
                </c:pt>
                <c:pt idx="30">
                  <c:v>3.2846715328467155</c:v>
                </c:pt>
                <c:pt idx="31">
                  <c:v>4.0909090909090908</c:v>
                </c:pt>
                <c:pt idx="32">
                  <c:v>2.3640661938534278</c:v>
                </c:pt>
                <c:pt idx="33">
                  <c:v>2.7426160337552741</c:v>
                </c:pt>
                <c:pt idx="34">
                  <c:v>7.2727272727272725</c:v>
                </c:pt>
                <c:pt idx="35">
                  <c:v>3.515625</c:v>
                </c:pt>
                <c:pt idx="36">
                  <c:v>3.8004750593824226</c:v>
                </c:pt>
                <c:pt idx="37">
                  <c:v>4.5454545454545459</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0-DA14-4CA3-A295-ADA8A2EA9FFE}"/>
            </c:ext>
          </c:extLst>
        </c:ser>
        <c:ser>
          <c:idx val="1"/>
          <c:order val="15"/>
          <c:tx>
            <c:strRef>
              <c:f>'Дума партии'!$T$1</c:f>
              <c:strCache>
                <c:ptCount val="1"/>
                <c:pt idx="0">
                  <c:v>Надомка</c:v>
                </c:pt>
              </c:strCache>
            </c:strRef>
          </c:tx>
          <c:spPr>
            <a:noFill/>
            <a:ln w="6350" cmpd="sng">
              <a:solidFill>
                <a:srgbClr val="000000"/>
              </a:solidFill>
              <a:prstDash val="sysDot"/>
            </a:ln>
          </c:spPr>
          <c:invertIfNegative val="0"/>
          <c:xVal>
            <c:numRef>
              <c:f>'Дума партии'!$N$2:$N$47</c:f>
              <c:numCache>
                <c:formatCode>0.0</c:formatCode>
                <c:ptCount val="46"/>
                <c:pt idx="0">
                  <c:v>40.625</c:v>
                </c:pt>
                <c:pt idx="1">
                  <c:v>46.549137284321077</c:v>
                </c:pt>
                <c:pt idx="2">
                  <c:v>41.634050880626226</c:v>
                </c:pt>
                <c:pt idx="3">
                  <c:v>38.773669972948603</c:v>
                </c:pt>
                <c:pt idx="4">
                  <c:v>42.188381274675692</c:v>
                </c:pt>
                <c:pt idx="5">
                  <c:v>46.541693600517128</c:v>
                </c:pt>
                <c:pt idx="6">
                  <c:v>39.695945945945944</c:v>
                </c:pt>
                <c:pt idx="7">
                  <c:v>33.689839572192511</c:v>
                </c:pt>
                <c:pt idx="8">
                  <c:v>29.544676480657309</c:v>
                </c:pt>
                <c:pt idx="9">
                  <c:v>30.828516377649326</c:v>
                </c:pt>
                <c:pt idx="10">
                  <c:v>32.905355832721938</c:v>
                </c:pt>
                <c:pt idx="11">
                  <c:v>34.282073067119796</c:v>
                </c:pt>
                <c:pt idx="12">
                  <c:v>29.795396419437338</c:v>
                </c:pt>
                <c:pt idx="13">
                  <c:v>35.26434195725534</c:v>
                </c:pt>
                <c:pt idx="14">
                  <c:v>40.311986863710999</c:v>
                </c:pt>
                <c:pt idx="15">
                  <c:v>44.779771615008158</c:v>
                </c:pt>
                <c:pt idx="16">
                  <c:v>33.693304535637147</c:v>
                </c:pt>
                <c:pt idx="17">
                  <c:v>45.68452380952381</c:v>
                </c:pt>
                <c:pt idx="18">
                  <c:v>50.507982583454279</c:v>
                </c:pt>
                <c:pt idx="19">
                  <c:v>79.185520361990953</c:v>
                </c:pt>
                <c:pt idx="20">
                  <c:v>37.185534591194966</c:v>
                </c:pt>
                <c:pt idx="21">
                  <c:v>51.297898640296665</c:v>
                </c:pt>
                <c:pt idx="22">
                  <c:v>52.666666666666664</c:v>
                </c:pt>
                <c:pt idx="23">
                  <c:v>34.228187919463089</c:v>
                </c:pt>
                <c:pt idx="24">
                  <c:v>37.26053639846743</c:v>
                </c:pt>
                <c:pt idx="25">
                  <c:v>36.655052264808361</c:v>
                </c:pt>
                <c:pt idx="26">
                  <c:v>36.507936507936506</c:v>
                </c:pt>
                <c:pt idx="27">
                  <c:v>45.804988662131521</c:v>
                </c:pt>
                <c:pt idx="28">
                  <c:v>43.561872909698998</c:v>
                </c:pt>
                <c:pt idx="29">
                  <c:v>39.970930232558139</c:v>
                </c:pt>
                <c:pt idx="30">
                  <c:v>32.426035502958577</c:v>
                </c:pt>
                <c:pt idx="31">
                  <c:v>48.565121412803535</c:v>
                </c:pt>
                <c:pt idx="32">
                  <c:v>47.796610169491522</c:v>
                </c:pt>
                <c:pt idx="33">
                  <c:v>39.336099585062243</c:v>
                </c:pt>
                <c:pt idx="34">
                  <c:v>28.660436137071652</c:v>
                </c:pt>
                <c:pt idx="35">
                  <c:v>38.496240601503757</c:v>
                </c:pt>
                <c:pt idx="36">
                  <c:v>31.134751773049647</c:v>
                </c:pt>
                <c:pt idx="37">
                  <c:v>36.164383561643838</c:v>
                </c:pt>
              </c:numCache>
            </c:numRef>
          </c:xVal>
          <c:yVal>
            <c:numRef>
              <c:f>'Дума партии'!$T$2:$T$47</c:f>
              <c:numCache>
                <c:formatCode>0.0</c:formatCode>
                <c:ptCount val="46"/>
                <c:pt idx="0">
                  <c:v>0.97902097902097907</c:v>
                </c:pt>
                <c:pt idx="1">
                  <c:v>1.8533440773569703</c:v>
                </c:pt>
                <c:pt idx="2">
                  <c:v>0.94339622641509435</c:v>
                </c:pt>
                <c:pt idx="3">
                  <c:v>4.1162227602905572</c:v>
                </c:pt>
                <c:pt idx="4">
                  <c:v>12.700534759358289</c:v>
                </c:pt>
                <c:pt idx="5">
                  <c:v>13.888888888888889</c:v>
                </c:pt>
                <c:pt idx="6">
                  <c:v>16.595744680851062</c:v>
                </c:pt>
                <c:pt idx="7">
                  <c:v>1.5873015873015872</c:v>
                </c:pt>
                <c:pt idx="8">
                  <c:v>1.6222479721900347</c:v>
                </c:pt>
                <c:pt idx="9">
                  <c:v>1.25</c:v>
                </c:pt>
                <c:pt idx="10">
                  <c:v>0.66889632107023411</c:v>
                </c:pt>
                <c:pt idx="11">
                  <c:v>1.486988847583643</c:v>
                </c:pt>
                <c:pt idx="12">
                  <c:v>0.85836909871244638</c:v>
                </c:pt>
                <c:pt idx="13">
                  <c:v>7.6555023923444976</c:v>
                </c:pt>
                <c:pt idx="14">
                  <c:v>5.9063136456211813</c:v>
                </c:pt>
                <c:pt idx="15">
                  <c:v>10.018214936247723</c:v>
                </c:pt>
                <c:pt idx="16">
                  <c:v>10.897435897435898</c:v>
                </c:pt>
                <c:pt idx="17">
                  <c:v>15.635179153094462</c:v>
                </c:pt>
                <c:pt idx="18">
                  <c:v>21.264367816091955</c:v>
                </c:pt>
                <c:pt idx="19">
                  <c:v>32.571428571428569</c:v>
                </c:pt>
                <c:pt idx="20">
                  <c:v>13.953488372093023</c:v>
                </c:pt>
                <c:pt idx="21">
                  <c:v>33.975903614457835</c:v>
                </c:pt>
                <c:pt idx="22">
                  <c:v>24.472573839662449</c:v>
                </c:pt>
                <c:pt idx="23">
                  <c:v>12.254901960784315</c:v>
                </c:pt>
                <c:pt idx="24">
                  <c:v>23.650385604113112</c:v>
                </c:pt>
                <c:pt idx="25">
                  <c:v>11.605415860735009</c:v>
                </c:pt>
                <c:pt idx="26">
                  <c:v>10.597826086956522</c:v>
                </c:pt>
                <c:pt idx="27">
                  <c:v>33.663366336633665</c:v>
                </c:pt>
                <c:pt idx="28">
                  <c:v>7.5</c:v>
                </c:pt>
                <c:pt idx="29">
                  <c:v>12.090909090909092</c:v>
                </c:pt>
                <c:pt idx="30">
                  <c:v>14.598540145985401</c:v>
                </c:pt>
                <c:pt idx="31">
                  <c:v>16.818181818181817</c:v>
                </c:pt>
                <c:pt idx="32">
                  <c:v>1.7730496453900708</c:v>
                </c:pt>
                <c:pt idx="33">
                  <c:v>8.6497890295358655</c:v>
                </c:pt>
                <c:pt idx="34">
                  <c:v>8.3636363636363633</c:v>
                </c:pt>
                <c:pt idx="35">
                  <c:v>18.359375</c:v>
                </c:pt>
                <c:pt idx="36">
                  <c:v>4.2755344418052257</c:v>
                </c:pt>
                <c:pt idx="37">
                  <c:v>1.5151515151515151</c:v>
                </c:pt>
              </c:numCache>
            </c:numRef>
          </c:yVal>
          <c:bubbleSize>
            <c:numRef>
              <c:f>'Дума партии'!$I$2:$I$47</c:f>
              <c:numCache>
                <c:formatCode>General</c:formatCode>
                <c:ptCount val="46"/>
                <c:pt idx="0">
                  <c:v>1760</c:v>
                </c:pt>
                <c:pt idx="1">
                  <c:v>2666</c:v>
                </c:pt>
                <c:pt idx="2">
                  <c:v>2044</c:v>
                </c:pt>
                <c:pt idx="3">
                  <c:v>1109</c:v>
                </c:pt>
                <c:pt idx="4">
                  <c:v>1773</c:v>
                </c:pt>
                <c:pt idx="5">
                  <c:v>1547</c:v>
                </c:pt>
                <c:pt idx="6">
                  <c:v>592</c:v>
                </c:pt>
                <c:pt idx="7">
                  <c:v>2431</c:v>
                </c:pt>
                <c:pt idx="8">
                  <c:v>2921</c:v>
                </c:pt>
                <c:pt idx="9">
                  <c:v>1557</c:v>
                </c:pt>
                <c:pt idx="10">
                  <c:v>2726</c:v>
                </c:pt>
                <c:pt idx="11">
                  <c:v>2354</c:v>
                </c:pt>
                <c:pt idx="12">
                  <c:v>1564</c:v>
                </c:pt>
                <c:pt idx="13">
                  <c:v>1778</c:v>
                </c:pt>
                <c:pt idx="14">
                  <c:v>1218</c:v>
                </c:pt>
                <c:pt idx="15">
                  <c:v>1226</c:v>
                </c:pt>
                <c:pt idx="16">
                  <c:v>463</c:v>
                </c:pt>
                <c:pt idx="17">
                  <c:v>672</c:v>
                </c:pt>
                <c:pt idx="18">
                  <c:v>689</c:v>
                </c:pt>
                <c:pt idx="19">
                  <c:v>221</c:v>
                </c:pt>
                <c:pt idx="20">
                  <c:v>1272</c:v>
                </c:pt>
                <c:pt idx="21">
                  <c:v>809</c:v>
                </c:pt>
                <c:pt idx="22">
                  <c:v>450</c:v>
                </c:pt>
                <c:pt idx="23">
                  <c:v>1192</c:v>
                </c:pt>
                <c:pt idx="24">
                  <c:v>1044</c:v>
                </c:pt>
                <c:pt idx="25">
                  <c:v>1435</c:v>
                </c:pt>
                <c:pt idx="26">
                  <c:v>1008</c:v>
                </c:pt>
                <c:pt idx="27">
                  <c:v>441</c:v>
                </c:pt>
                <c:pt idx="28">
                  <c:v>1196</c:v>
                </c:pt>
                <c:pt idx="29">
                  <c:v>2752</c:v>
                </c:pt>
                <c:pt idx="30">
                  <c:v>845</c:v>
                </c:pt>
                <c:pt idx="31">
                  <c:v>906</c:v>
                </c:pt>
                <c:pt idx="32">
                  <c:v>1770</c:v>
                </c:pt>
                <c:pt idx="33">
                  <c:v>1205</c:v>
                </c:pt>
                <c:pt idx="34">
                  <c:v>963</c:v>
                </c:pt>
                <c:pt idx="35">
                  <c:v>665</c:v>
                </c:pt>
                <c:pt idx="36">
                  <c:v>1410</c:v>
                </c:pt>
                <c:pt idx="37">
                  <c:v>1460</c:v>
                </c:pt>
              </c:numCache>
            </c:numRef>
          </c:bubbleSize>
          <c:bubble3D val="0"/>
          <c:extLst>
            <c:ext xmlns:c16="http://schemas.microsoft.com/office/drawing/2014/chart" uri="{C3380CC4-5D6E-409C-BE32-E72D297353CC}">
              <c16:uniqueId val="{00000001-DA14-4CA3-A295-ADA8A2EA9FFE}"/>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80"/>
          <c:min val="2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7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7096271929824562"/>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76210549538708372"/>
          <c:y val="0.11363026315789473"/>
          <c:w val="0.13835902315949328"/>
          <c:h val="0.49750862573099425"/>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1.7374863831077589E-2"/>
          <c:w val="0.95261901191169107"/>
          <c:h val="0.93987909356725163"/>
        </c:manualLayout>
      </c:layout>
      <c:bubbleChart>
        <c:varyColors val="0"/>
        <c:ser>
          <c:idx val="8"/>
          <c:order val="0"/>
          <c:tx>
            <c:strRef>
              <c:f>'Мособлдума партии'!$AA$1</c:f>
              <c:strCache>
                <c:ptCount val="1"/>
                <c:pt idx="0">
                  <c:v>Родина</c:v>
                </c:pt>
              </c:strCache>
            </c:strRef>
          </c:tx>
          <c:spPr>
            <a:solidFill>
              <a:srgbClr val="9900FF">
                <a:alpha val="49804"/>
              </a:srgbClr>
            </a:solidFill>
            <a:ln w="25400">
              <a:noFill/>
            </a:ln>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партии'!$AA$2:$AA$39</c:f>
              <c:numCache>
                <c:formatCode>0.0</c:formatCode>
                <c:ptCount val="38"/>
                <c:pt idx="0">
                  <c:v>1.9971469329529243</c:v>
                </c:pt>
                <c:pt idx="1">
                  <c:v>1.9376579612468408</c:v>
                </c:pt>
                <c:pt idx="2">
                  <c:v>0.98159509202453987</c:v>
                </c:pt>
                <c:pt idx="3">
                  <c:v>0.24271844660194175</c:v>
                </c:pt>
                <c:pt idx="4">
                  <c:v>1.4705882352941178</c:v>
                </c:pt>
                <c:pt idx="5">
                  <c:v>1.5895953757225434</c:v>
                </c:pt>
                <c:pt idx="6">
                  <c:v>1.7021276595744681</c:v>
                </c:pt>
                <c:pt idx="7">
                  <c:v>2</c:v>
                </c:pt>
                <c:pt idx="8">
                  <c:v>0.72115384615384615</c:v>
                </c:pt>
                <c:pt idx="9">
                  <c:v>1.7057569296375266</c:v>
                </c:pt>
                <c:pt idx="10">
                  <c:v>2.142051860202931</c:v>
                </c:pt>
                <c:pt idx="11">
                  <c:v>1.6581632653061225</c:v>
                </c:pt>
                <c:pt idx="12">
                  <c:v>1.5151515151515151</c:v>
                </c:pt>
                <c:pt idx="13">
                  <c:v>1.6339869281045751</c:v>
                </c:pt>
                <c:pt idx="14">
                  <c:v>1.0309278350515463</c:v>
                </c:pt>
                <c:pt idx="15">
                  <c:v>0.36630036630036628</c:v>
                </c:pt>
                <c:pt idx="16">
                  <c:v>2.6845637583892619</c:v>
                </c:pt>
                <c:pt idx="17">
                  <c:v>0.99337748344370858</c:v>
                </c:pt>
                <c:pt idx="18">
                  <c:v>0.87976539589442815</c:v>
                </c:pt>
                <c:pt idx="19">
                  <c:v>2.4096385542168677</c:v>
                </c:pt>
                <c:pt idx="20">
                  <c:v>2</c:v>
                </c:pt>
                <c:pt idx="21">
                  <c:v>2.4875621890547261</c:v>
                </c:pt>
                <c:pt idx="22">
                  <c:v>1.8957345971563981</c:v>
                </c:pt>
                <c:pt idx="23">
                  <c:v>2.5706940874035991</c:v>
                </c:pt>
                <c:pt idx="24">
                  <c:v>0.7978723404255319</c:v>
                </c:pt>
                <c:pt idx="25">
                  <c:v>0.62370062370062374</c:v>
                </c:pt>
                <c:pt idx="26">
                  <c:v>2.0467836257309941</c:v>
                </c:pt>
                <c:pt idx="27">
                  <c:v>0.51813471502590669</c:v>
                </c:pt>
                <c:pt idx="28">
                  <c:v>1.6736401673640167</c:v>
                </c:pt>
                <c:pt idx="29">
                  <c:v>1.3270142180094786</c:v>
                </c:pt>
                <c:pt idx="30">
                  <c:v>1.1494252873563218</c:v>
                </c:pt>
                <c:pt idx="31">
                  <c:v>1.2953367875647668</c:v>
                </c:pt>
                <c:pt idx="32">
                  <c:v>1.1627906976744187</c:v>
                </c:pt>
                <c:pt idx="33">
                  <c:v>1.2931034482758621</c:v>
                </c:pt>
                <c:pt idx="34">
                  <c:v>1.9607843137254901</c:v>
                </c:pt>
                <c:pt idx="35">
                  <c:v>1.6260162601626016</c:v>
                </c:pt>
                <c:pt idx="36">
                  <c:v>0.95465393794749398</c:v>
                </c:pt>
                <c:pt idx="37">
                  <c:v>0.96339113680154143</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0-2D10-4E5E-9489-B18E1CFA942D}"/>
            </c:ext>
          </c:extLst>
        </c:ser>
        <c:ser>
          <c:idx val="9"/>
          <c:order val="1"/>
          <c:tx>
            <c:strRef>
              <c:f>'Мособлдума партии'!$AC$1</c:f>
              <c:strCache>
                <c:ptCount val="1"/>
                <c:pt idx="0">
                  <c:v>ЛДПР</c:v>
                </c:pt>
              </c:strCache>
            </c:strRef>
          </c:tx>
          <c:spPr>
            <a:solidFill>
              <a:srgbClr val="FF9900">
                <a:alpha val="49804"/>
              </a:srgbClr>
            </a:solidFill>
            <a:ln w="25400"/>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партии'!$AC$2:$AC$39</c:f>
              <c:numCache>
                <c:formatCode>0.0</c:formatCode>
                <c:ptCount val="38"/>
                <c:pt idx="0">
                  <c:v>14.265335235378032</c:v>
                </c:pt>
                <c:pt idx="1">
                  <c:v>11.962931760741364</c:v>
                </c:pt>
                <c:pt idx="2">
                  <c:v>11.288343558282209</c:v>
                </c:pt>
                <c:pt idx="3">
                  <c:v>0.970873786407767</c:v>
                </c:pt>
                <c:pt idx="4">
                  <c:v>10.160427807486631</c:v>
                </c:pt>
                <c:pt idx="5">
                  <c:v>10.83815028901734</c:v>
                </c:pt>
                <c:pt idx="6">
                  <c:v>12.340425531914894</c:v>
                </c:pt>
                <c:pt idx="7">
                  <c:v>11.5</c:v>
                </c:pt>
                <c:pt idx="8">
                  <c:v>12.139423076923077</c:v>
                </c:pt>
                <c:pt idx="9">
                  <c:v>10.23454157782516</c:v>
                </c:pt>
                <c:pt idx="10">
                  <c:v>12.514092446448704</c:v>
                </c:pt>
                <c:pt idx="11">
                  <c:v>11.352040816326531</c:v>
                </c:pt>
                <c:pt idx="12">
                  <c:v>12.121212121212121</c:v>
                </c:pt>
                <c:pt idx="13">
                  <c:v>11.111111111111111</c:v>
                </c:pt>
                <c:pt idx="14">
                  <c:v>10.721649484536082</c:v>
                </c:pt>
                <c:pt idx="15">
                  <c:v>11.904761904761905</c:v>
                </c:pt>
                <c:pt idx="16">
                  <c:v>17.449664429530202</c:v>
                </c:pt>
                <c:pt idx="17">
                  <c:v>12.251655629139073</c:v>
                </c:pt>
                <c:pt idx="18">
                  <c:v>14.369501466275659</c:v>
                </c:pt>
                <c:pt idx="19">
                  <c:v>16.265060240963855</c:v>
                </c:pt>
                <c:pt idx="20">
                  <c:v>10.666666666666666</c:v>
                </c:pt>
                <c:pt idx="21">
                  <c:v>11.940298507462687</c:v>
                </c:pt>
                <c:pt idx="22">
                  <c:v>13.270142180094787</c:v>
                </c:pt>
                <c:pt idx="23">
                  <c:v>12.082262210796916</c:v>
                </c:pt>
                <c:pt idx="24">
                  <c:v>16.75531914893617</c:v>
                </c:pt>
                <c:pt idx="25">
                  <c:v>12.889812889812889</c:v>
                </c:pt>
                <c:pt idx="26">
                  <c:v>10.526315789473685</c:v>
                </c:pt>
                <c:pt idx="27">
                  <c:v>8.8082901554404138</c:v>
                </c:pt>
                <c:pt idx="28">
                  <c:v>11.92468619246862</c:v>
                </c:pt>
                <c:pt idx="29">
                  <c:v>12.606635071090047</c:v>
                </c:pt>
                <c:pt idx="30">
                  <c:v>14.559386973180077</c:v>
                </c:pt>
                <c:pt idx="31">
                  <c:v>13.730569948186529</c:v>
                </c:pt>
                <c:pt idx="32">
                  <c:v>11.046511627906977</c:v>
                </c:pt>
                <c:pt idx="33">
                  <c:v>10.991379310344827</c:v>
                </c:pt>
                <c:pt idx="34">
                  <c:v>12.941176470588236</c:v>
                </c:pt>
                <c:pt idx="35">
                  <c:v>11.382113821138212</c:v>
                </c:pt>
                <c:pt idx="36">
                  <c:v>12.171837708830548</c:v>
                </c:pt>
                <c:pt idx="37">
                  <c:v>12.524084778420038</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1-2D10-4E5E-9489-B18E1CFA942D}"/>
            </c:ext>
          </c:extLst>
        </c:ser>
        <c:ser>
          <c:idx val="10"/>
          <c:order val="2"/>
          <c:tx>
            <c:strRef>
              <c:f>'Мособлдума партии'!$AE$1</c:f>
              <c:strCache>
                <c:ptCount val="1"/>
                <c:pt idx="0">
                  <c:v>Новые люди</c:v>
                </c:pt>
              </c:strCache>
            </c:strRef>
          </c:tx>
          <c:spPr>
            <a:solidFill>
              <a:srgbClr val="00FFFF">
                <a:alpha val="49804"/>
              </a:srgbClr>
            </a:solidFill>
            <a:ln w="25400">
              <a:noFill/>
            </a:ln>
            <a:effectLst/>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партии'!$AE$2:$AE$39</c:f>
              <c:numCache>
                <c:formatCode>0.0</c:formatCode>
                <c:ptCount val="38"/>
                <c:pt idx="0">
                  <c:v>6.7047075606276749</c:v>
                </c:pt>
                <c:pt idx="1">
                  <c:v>8.1718618365627638</c:v>
                </c:pt>
                <c:pt idx="2">
                  <c:v>7.1165644171779139</c:v>
                </c:pt>
                <c:pt idx="3">
                  <c:v>0.4854368932038835</c:v>
                </c:pt>
                <c:pt idx="4">
                  <c:v>4.6791443850267376</c:v>
                </c:pt>
                <c:pt idx="5">
                  <c:v>6.6473988439306355</c:v>
                </c:pt>
                <c:pt idx="6">
                  <c:v>7.6595744680851068</c:v>
                </c:pt>
                <c:pt idx="7">
                  <c:v>4.75</c:v>
                </c:pt>
                <c:pt idx="8">
                  <c:v>7.3317307692307692</c:v>
                </c:pt>
                <c:pt idx="9">
                  <c:v>7.0362473347547976</c:v>
                </c:pt>
                <c:pt idx="10">
                  <c:v>4.058624577226607</c:v>
                </c:pt>
                <c:pt idx="11">
                  <c:v>6.5051020408163263</c:v>
                </c:pt>
                <c:pt idx="12">
                  <c:v>7.5757575757575761</c:v>
                </c:pt>
                <c:pt idx="13">
                  <c:v>3.7581699346405228</c:v>
                </c:pt>
                <c:pt idx="14">
                  <c:v>5.7731958762886597</c:v>
                </c:pt>
                <c:pt idx="15">
                  <c:v>5.1282051282051286</c:v>
                </c:pt>
                <c:pt idx="16">
                  <c:v>3.3557046979865772</c:v>
                </c:pt>
                <c:pt idx="17">
                  <c:v>1.9867549668874172</c:v>
                </c:pt>
                <c:pt idx="18">
                  <c:v>6.4516129032258061</c:v>
                </c:pt>
                <c:pt idx="19">
                  <c:v>4.8192771084337354</c:v>
                </c:pt>
                <c:pt idx="20">
                  <c:v>6</c:v>
                </c:pt>
                <c:pt idx="21">
                  <c:v>9.7014925373134329</c:v>
                </c:pt>
                <c:pt idx="22">
                  <c:v>6.1611374407582939</c:v>
                </c:pt>
                <c:pt idx="23">
                  <c:v>9.7686375321336758</c:v>
                </c:pt>
                <c:pt idx="24">
                  <c:v>4.7872340425531918</c:v>
                </c:pt>
                <c:pt idx="25">
                  <c:v>6.8607068607068609</c:v>
                </c:pt>
                <c:pt idx="26">
                  <c:v>3.2163742690058479</c:v>
                </c:pt>
                <c:pt idx="27">
                  <c:v>2.0725388601036268</c:v>
                </c:pt>
                <c:pt idx="28">
                  <c:v>5.4393305439330542</c:v>
                </c:pt>
                <c:pt idx="29">
                  <c:v>7.0142180094786726</c:v>
                </c:pt>
                <c:pt idx="30">
                  <c:v>6.8965517241379306</c:v>
                </c:pt>
                <c:pt idx="31">
                  <c:v>5.9585492227979273</c:v>
                </c:pt>
                <c:pt idx="32">
                  <c:v>7.3643410852713176</c:v>
                </c:pt>
                <c:pt idx="33">
                  <c:v>6.0344827586206895</c:v>
                </c:pt>
                <c:pt idx="34">
                  <c:v>10.196078431372548</c:v>
                </c:pt>
                <c:pt idx="35">
                  <c:v>4.0650406504065044</c:v>
                </c:pt>
                <c:pt idx="36">
                  <c:v>5.7279236276849641</c:v>
                </c:pt>
                <c:pt idx="37">
                  <c:v>5.7803468208092488</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2-2D10-4E5E-9489-B18E1CFA942D}"/>
            </c:ext>
          </c:extLst>
        </c:ser>
        <c:ser>
          <c:idx val="11"/>
          <c:order val="3"/>
          <c:tx>
            <c:strRef>
              <c:f>'Мособлдума партии'!$AG$1</c:f>
              <c:strCache>
                <c:ptCount val="1"/>
                <c:pt idx="0">
                  <c:v>Пенсионеров</c:v>
                </c:pt>
              </c:strCache>
            </c:strRef>
          </c:tx>
          <c:spPr>
            <a:solidFill>
              <a:srgbClr val="996633">
                <a:alpha val="49804"/>
              </a:srgbClr>
            </a:solidFill>
            <a:ln w="25400">
              <a:noFill/>
            </a:ln>
            <a:effectLst/>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партии'!$AG$2:$AG$39</c:f>
              <c:numCache>
                <c:formatCode>0.0</c:formatCode>
                <c:ptCount val="38"/>
                <c:pt idx="0">
                  <c:v>3.8516405135520686</c:v>
                </c:pt>
                <c:pt idx="1">
                  <c:v>4.0438079191238412</c:v>
                </c:pt>
                <c:pt idx="2">
                  <c:v>6.0122699386503067</c:v>
                </c:pt>
                <c:pt idx="3">
                  <c:v>0.24271844660194175</c:v>
                </c:pt>
                <c:pt idx="4">
                  <c:v>3.8770053475935828</c:v>
                </c:pt>
                <c:pt idx="5">
                  <c:v>3.4682080924855492</c:v>
                </c:pt>
                <c:pt idx="6">
                  <c:v>3.8297872340425534</c:v>
                </c:pt>
                <c:pt idx="7">
                  <c:v>6</c:v>
                </c:pt>
                <c:pt idx="8">
                  <c:v>4.3269230769230766</c:v>
                </c:pt>
                <c:pt idx="9">
                  <c:v>4.9040511727078888</c:v>
                </c:pt>
                <c:pt idx="10">
                  <c:v>5.7497181510710256</c:v>
                </c:pt>
                <c:pt idx="11">
                  <c:v>5.3571428571428568</c:v>
                </c:pt>
                <c:pt idx="12">
                  <c:v>3.2467532467532467</c:v>
                </c:pt>
                <c:pt idx="13">
                  <c:v>5.5555555555555554</c:v>
                </c:pt>
                <c:pt idx="14">
                  <c:v>3.7113402061855671</c:v>
                </c:pt>
                <c:pt idx="15">
                  <c:v>7.8754578754578759</c:v>
                </c:pt>
                <c:pt idx="16">
                  <c:v>5.3691275167785237</c:v>
                </c:pt>
                <c:pt idx="17">
                  <c:v>5.298013245033113</c:v>
                </c:pt>
                <c:pt idx="18">
                  <c:v>5.2785923753665687</c:v>
                </c:pt>
                <c:pt idx="19">
                  <c:v>8.4337349397590362</c:v>
                </c:pt>
                <c:pt idx="20">
                  <c:v>7.5555555555555554</c:v>
                </c:pt>
                <c:pt idx="21">
                  <c:v>6.7164179104477615</c:v>
                </c:pt>
                <c:pt idx="22">
                  <c:v>5.6872037914691944</c:v>
                </c:pt>
                <c:pt idx="23">
                  <c:v>3.0848329048843186</c:v>
                </c:pt>
                <c:pt idx="24">
                  <c:v>6.1170212765957448</c:v>
                </c:pt>
                <c:pt idx="25">
                  <c:v>3.7422037422037424</c:v>
                </c:pt>
                <c:pt idx="26">
                  <c:v>4.9707602339181287</c:v>
                </c:pt>
                <c:pt idx="27">
                  <c:v>6.7357512953367875</c:v>
                </c:pt>
                <c:pt idx="28">
                  <c:v>6.2761506276150625</c:v>
                </c:pt>
                <c:pt idx="29">
                  <c:v>5.4028436018957349</c:v>
                </c:pt>
                <c:pt idx="30">
                  <c:v>5.7471264367816088</c:v>
                </c:pt>
                <c:pt idx="31">
                  <c:v>3.8860103626943006</c:v>
                </c:pt>
                <c:pt idx="32">
                  <c:v>5.4263565891472867</c:v>
                </c:pt>
                <c:pt idx="33">
                  <c:v>3.0172413793103448</c:v>
                </c:pt>
                <c:pt idx="34">
                  <c:v>5.0980392156862742</c:v>
                </c:pt>
                <c:pt idx="35">
                  <c:v>6.0975609756097562</c:v>
                </c:pt>
                <c:pt idx="36">
                  <c:v>5.4892601431980905</c:v>
                </c:pt>
                <c:pt idx="37">
                  <c:v>5.202312138728324</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3-2D10-4E5E-9489-B18E1CFA942D}"/>
            </c:ext>
          </c:extLst>
        </c:ser>
        <c:ser>
          <c:idx val="12"/>
          <c:order val="4"/>
          <c:tx>
            <c:strRef>
              <c:f>'Мособлдума партии'!$AI$1</c:f>
              <c:strCache>
                <c:ptCount val="1"/>
                <c:pt idx="0">
                  <c:v>КПРФ</c:v>
                </c:pt>
              </c:strCache>
            </c:strRef>
          </c:tx>
          <c:spPr>
            <a:solidFill>
              <a:srgbClr val="FF0000">
                <a:alpha val="49804"/>
              </a:srgbClr>
            </a:solidFill>
            <a:ln w="25400">
              <a:noFill/>
            </a:ln>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партии'!$AI$2:$AI$39</c:f>
              <c:numCache>
                <c:formatCode>0.0</c:formatCode>
                <c:ptCount val="38"/>
                <c:pt idx="0">
                  <c:v>26.533523537803138</c:v>
                </c:pt>
                <c:pt idx="1">
                  <c:v>24.768323504633528</c:v>
                </c:pt>
                <c:pt idx="2">
                  <c:v>23.435582822085891</c:v>
                </c:pt>
                <c:pt idx="3">
                  <c:v>18.446601941747574</c:v>
                </c:pt>
                <c:pt idx="4">
                  <c:v>20.320855614973262</c:v>
                </c:pt>
                <c:pt idx="5">
                  <c:v>28.612716763005782</c:v>
                </c:pt>
                <c:pt idx="6">
                  <c:v>22.553191489361701</c:v>
                </c:pt>
                <c:pt idx="7">
                  <c:v>33.25</c:v>
                </c:pt>
                <c:pt idx="8">
                  <c:v>28.365384615384617</c:v>
                </c:pt>
                <c:pt idx="9">
                  <c:v>30.277185501066096</c:v>
                </c:pt>
                <c:pt idx="10">
                  <c:v>27.846674182638107</c:v>
                </c:pt>
                <c:pt idx="11">
                  <c:v>29.464285714285715</c:v>
                </c:pt>
                <c:pt idx="12">
                  <c:v>29.004329004329005</c:v>
                </c:pt>
                <c:pt idx="13">
                  <c:v>29.738562091503269</c:v>
                </c:pt>
                <c:pt idx="14">
                  <c:v>30.721649484536083</c:v>
                </c:pt>
                <c:pt idx="15">
                  <c:v>35.714285714285715</c:v>
                </c:pt>
                <c:pt idx="16">
                  <c:v>28.187919463087248</c:v>
                </c:pt>
                <c:pt idx="17">
                  <c:v>21.85430463576159</c:v>
                </c:pt>
                <c:pt idx="18">
                  <c:v>25.806451612903224</c:v>
                </c:pt>
                <c:pt idx="19">
                  <c:v>16.265060240963855</c:v>
                </c:pt>
                <c:pt idx="20">
                  <c:v>29.333333333333332</c:v>
                </c:pt>
                <c:pt idx="21">
                  <c:v>25.870646766169155</c:v>
                </c:pt>
                <c:pt idx="22">
                  <c:v>30.805687203791468</c:v>
                </c:pt>
                <c:pt idx="23">
                  <c:v>24.421593830334189</c:v>
                </c:pt>
                <c:pt idx="24">
                  <c:v>34.308510638297875</c:v>
                </c:pt>
                <c:pt idx="25">
                  <c:v>27.442827442827443</c:v>
                </c:pt>
                <c:pt idx="26">
                  <c:v>33.918128654970758</c:v>
                </c:pt>
                <c:pt idx="27">
                  <c:v>27.979274611398964</c:v>
                </c:pt>
                <c:pt idx="28">
                  <c:v>24.476987447698743</c:v>
                </c:pt>
                <c:pt idx="29">
                  <c:v>27.393364928909953</c:v>
                </c:pt>
                <c:pt idx="30">
                  <c:v>22.222222222222221</c:v>
                </c:pt>
                <c:pt idx="31">
                  <c:v>28.238341968911918</c:v>
                </c:pt>
                <c:pt idx="32">
                  <c:v>19.961240310077521</c:v>
                </c:pt>
                <c:pt idx="33">
                  <c:v>32.543103448275865</c:v>
                </c:pt>
                <c:pt idx="34">
                  <c:v>23.921568627450981</c:v>
                </c:pt>
                <c:pt idx="35">
                  <c:v>32.113821138211385</c:v>
                </c:pt>
                <c:pt idx="36">
                  <c:v>29.594272076372317</c:v>
                </c:pt>
                <c:pt idx="37">
                  <c:v>23.314065510597302</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4-2D10-4E5E-9489-B18E1CFA942D}"/>
            </c:ext>
          </c:extLst>
        </c:ser>
        <c:ser>
          <c:idx val="13"/>
          <c:order val="5"/>
          <c:tx>
            <c:strRef>
              <c:f>'Мособлдума партии'!$AK$1</c:f>
              <c:strCache>
                <c:ptCount val="1"/>
                <c:pt idx="0">
                  <c:v>Единая Россия</c:v>
                </c:pt>
              </c:strCache>
            </c:strRef>
          </c:tx>
          <c:spPr>
            <a:solidFill>
              <a:srgbClr val="0000FF">
                <a:alpha val="49804"/>
              </a:srgbClr>
            </a:solidFill>
            <a:ln w="25400"/>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партии'!$AK$2:$AK$39</c:f>
              <c:numCache>
                <c:formatCode>0.0</c:formatCode>
                <c:ptCount val="38"/>
                <c:pt idx="0">
                  <c:v>25.392296718972897</c:v>
                </c:pt>
                <c:pt idx="1">
                  <c:v>28.475147430497053</c:v>
                </c:pt>
                <c:pt idx="2">
                  <c:v>25.39877300613497</c:v>
                </c:pt>
                <c:pt idx="3">
                  <c:v>70.388349514563103</c:v>
                </c:pt>
                <c:pt idx="4">
                  <c:v>41.042780748663098</c:v>
                </c:pt>
                <c:pt idx="5">
                  <c:v>30.202312138728324</c:v>
                </c:pt>
                <c:pt idx="6">
                  <c:v>35.319148936170215</c:v>
                </c:pt>
                <c:pt idx="7">
                  <c:v>21.5</c:v>
                </c:pt>
                <c:pt idx="8">
                  <c:v>25</c:v>
                </c:pt>
                <c:pt idx="9">
                  <c:v>23.454157782515992</c:v>
                </c:pt>
                <c:pt idx="10">
                  <c:v>25.591882750845546</c:v>
                </c:pt>
                <c:pt idx="11">
                  <c:v>27.678571428571427</c:v>
                </c:pt>
                <c:pt idx="12">
                  <c:v>20.346320346320347</c:v>
                </c:pt>
                <c:pt idx="13">
                  <c:v>29.738562091503269</c:v>
                </c:pt>
                <c:pt idx="14">
                  <c:v>25.979381443298969</c:v>
                </c:pt>
                <c:pt idx="15">
                  <c:v>23.076923076923077</c:v>
                </c:pt>
                <c:pt idx="16">
                  <c:v>20.134228187919462</c:v>
                </c:pt>
                <c:pt idx="17">
                  <c:v>34.437086092715234</c:v>
                </c:pt>
                <c:pt idx="18">
                  <c:v>30.205278592375368</c:v>
                </c:pt>
                <c:pt idx="19">
                  <c:v>34.337349397590359</c:v>
                </c:pt>
                <c:pt idx="20">
                  <c:v>23.777777777777779</c:v>
                </c:pt>
                <c:pt idx="21">
                  <c:v>22.636815920398011</c:v>
                </c:pt>
                <c:pt idx="22">
                  <c:v>25.592417061611375</c:v>
                </c:pt>
                <c:pt idx="23">
                  <c:v>29.305912596401029</c:v>
                </c:pt>
                <c:pt idx="24">
                  <c:v>23.936170212765958</c:v>
                </c:pt>
                <c:pt idx="25">
                  <c:v>30.561330561330561</c:v>
                </c:pt>
                <c:pt idx="26">
                  <c:v>26.608187134502923</c:v>
                </c:pt>
                <c:pt idx="27">
                  <c:v>34.196891191709845</c:v>
                </c:pt>
                <c:pt idx="28">
                  <c:v>29.9163179916318</c:v>
                </c:pt>
                <c:pt idx="29">
                  <c:v>25.781990521327014</c:v>
                </c:pt>
                <c:pt idx="30">
                  <c:v>27.586206896551722</c:v>
                </c:pt>
                <c:pt idx="31">
                  <c:v>27.979274611398964</c:v>
                </c:pt>
                <c:pt idx="32">
                  <c:v>31.976744186046513</c:v>
                </c:pt>
                <c:pt idx="33">
                  <c:v>23.706896551724139</c:v>
                </c:pt>
                <c:pt idx="34">
                  <c:v>28.235294117647058</c:v>
                </c:pt>
                <c:pt idx="35">
                  <c:v>23.577235772357724</c:v>
                </c:pt>
                <c:pt idx="36">
                  <c:v>27.207637231503579</c:v>
                </c:pt>
                <c:pt idx="37">
                  <c:v>24.277456647398843</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5-2D10-4E5E-9489-B18E1CFA942D}"/>
            </c:ext>
          </c:extLst>
        </c:ser>
        <c:ser>
          <c:idx val="14"/>
          <c:order val="6"/>
          <c:tx>
            <c:strRef>
              <c:f>'Мособлдума партии'!$AM$1</c:f>
              <c:strCache>
                <c:ptCount val="1"/>
                <c:pt idx="0">
                  <c:v>Экол. зеленые</c:v>
                </c:pt>
              </c:strCache>
            </c:strRef>
          </c:tx>
          <c:spPr>
            <a:solidFill>
              <a:srgbClr val="66FF99">
                <a:alpha val="49804"/>
              </a:srgbClr>
            </a:solidFill>
            <a:ln w="25400">
              <a:noFill/>
            </a:ln>
            <a:effectLst/>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партии'!$AM$2:$AM$39</c:f>
              <c:numCache>
                <c:formatCode>0.0</c:formatCode>
                <c:ptCount val="38"/>
                <c:pt idx="0">
                  <c:v>3.7089871611982881</c:v>
                </c:pt>
                <c:pt idx="1">
                  <c:v>3.0328559393428813</c:v>
                </c:pt>
                <c:pt idx="2">
                  <c:v>4.0490797546012267</c:v>
                </c:pt>
                <c:pt idx="3">
                  <c:v>0.24271844660194175</c:v>
                </c:pt>
                <c:pt idx="4">
                  <c:v>3.4759358288770055</c:v>
                </c:pt>
                <c:pt idx="5">
                  <c:v>2.601156069364162</c:v>
                </c:pt>
                <c:pt idx="6">
                  <c:v>3.8297872340425534</c:v>
                </c:pt>
                <c:pt idx="7">
                  <c:v>3</c:v>
                </c:pt>
                <c:pt idx="8">
                  <c:v>2.0432692307692308</c:v>
                </c:pt>
                <c:pt idx="9">
                  <c:v>2.7718550106609809</c:v>
                </c:pt>
                <c:pt idx="10">
                  <c:v>2.480270574971815</c:v>
                </c:pt>
                <c:pt idx="11">
                  <c:v>1.9132653061224489</c:v>
                </c:pt>
                <c:pt idx="12">
                  <c:v>3.4632034632034632</c:v>
                </c:pt>
                <c:pt idx="13">
                  <c:v>1.4705882352941178</c:v>
                </c:pt>
                <c:pt idx="14">
                  <c:v>2.8865979381443299</c:v>
                </c:pt>
                <c:pt idx="15">
                  <c:v>1.8315018315018314</c:v>
                </c:pt>
                <c:pt idx="16">
                  <c:v>2.0134228187919465</c:v>
                </c:pt>
                <c:pt idx="17">
                  <c:v>1.3245033112582782</c:v>
                </c:pt>
                <c:pt idx="18">
                  <c:v>1.7595307917888563</c:v>
                </c:pt>
                <c:pt idx="19">
                  <c:v>1.8072289156626506</c:v>
                </c:pt>
                <c:pt idx="20">
                  <c:v>2.2222222222222223</c:v>
                </c:pt>
                <c:pt idx="21">
                  <c:v>1.7412935323383085</c:v>
                </c:pt>
                <c:pt idx="22">
                  <c:v>2.8436018957345972</c:v>
                </c:pt>
                <c:pt idx="23">
                  <c:v>1.5424164524421593</c:v>
                </c:pt>
                <c:pt idx="24">
                  <c:v>1.3297872340425532</c:v>
                </c:pt>
                <c:pt idx="25">
                  <c:v>1.8711018711018712</c:v>
                </c:pt>
                <c:pt idx="26">
                  <c:v>0.8771929824561403</c:v>
                </c:pt>
                <c:pt idx="27">
                  <c:v>1.0362694300518134</c:v>
                </c:pt>
                <c:pt idx="28">
                  <c:v>2.0920502092050208</c:v>
                </c:pt>
                <c:pt idx="29">
                  <c:v>3.2227488151658767</c:v>
                </c:pt>
                <c:pt idx="30">
                  <c:v>2.6819923371647509</c:v>
                </c:pt>
                <c:pt idx="31">
                  <c:v>2.3316062176165802</c:v>
                </c:pt>
                <c:pt idx="32">
                  <c:v>2.5193798449612403</c:v>
                </c:pt>
                <c:pt idx="33">
                  <c:v>4.0948275862068968</c:v>
                </c:pt>
                <c:pt idx="34">
                  <c:v>1.1764705882352942</c:v>
                </c:pt>
                <c:pt idx="35">
                  <c:v>1.2195121951219512</c:v>
                </c:pt>
                <c:pt idx="36">
                  <c:v>2.1479713603818618</c:v>
                </c:pt>
                <c:pt idx="37">
                  <c:v>2.3121387283236996</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6-2D10-4E5E-9489-B18E1CFA942D}"/>
            </c:ext>
          </c:extLst>
        </c:ser>
        <c:ser>
          <c:idx val="15"/>
          <c:order val="7"/>
          <c:tx>
            <c:strRef>
              <c:f>'Мособлдума партии'!$AO$1</c:f>
              <c:strCache>
                <c:ptCount val="1"/>
                <c:pt idx="0">
                  <c:v>Яблоко</c:v>
                </c:pt>
              </c:strCache>
            </c:strRef>
          </c:tx>
          <c:spPr>
            <a:solidFill>
              <a:srgbClr val="FF00FF">
                <a:alpha val="50000"/>
              </a:srgbClr>
            </a:solidFill>
            <a:ln w="25400">
              <a:noFill/>
            </a:ln>
            <a:effectLst/>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партии'!$AO$2:$AO$39</c:f>
              <c:numCache>
                <c:formatCode>0.0</c:formatCode>
                <c:ptCount val="38"/>
                <c:pt idx="0">
                  <c:v>0.85592011412268187</c:v>
                </c:pt>
                <c:pt idx="1">
                  <c:v>1.7691659646166806</c:v>
                </c:pt>
                <c:pt idx="2">
                  <c:v>1.4723926380368098</c:v>
                </c:pt>
                <c:pt idx="3">
                  <c:v>0.24271844660194175</c:v>
                </c:pt>
                <c:pt idx="4">
                  <c:v>2.0053475935828877</c:v>
                </c:pt>
                <c:pt idx="5">
                  <c:v>1.4450867052023122</c:v>
                </c:pt>
                <c:pt idx="6">
                  <c:v>0.85106382978723405</c:v>
                </c:pt>
                <c:pt idx="7">
                  <c:v>1.375</c:v>
                </c:pt>
                <c:pt idx="8">
                  <c:v>2.7644230769230771</c:v>
                </c:pt>
                <c:pt idx="9">
                  <c:v>1.4925373134328359</c:v>
                </c:pt>
                <c:pt idx="10">
                  <c:v>1.2401352874859075</c:v>
                </c:pt>
                <c:pt idx="11">
                  <c:v>0.25510204081632654</c:v>
                </c:pt>
                <c:pt idx="12">
                  <c:v>0.86580086580086579</c:v>
                </c:pt>
                <c:pt idx="13">
                  <c:v>1.4705882352941178</c:v>
                </c:pt>
                <c:pt idx="14">
                  <c:v>2.0618556701030926</c:v>
                </c:pt>
                <c:pt idx="15">
                  <c:v>0.5494505494505495</c:v>
                </c:pt>
                <c:pt idx="16">
                  <c:v>2.0134228187919465</c:v>
                </c:pt>
                <c:pt idx="17">
                  <c:v>0.66225165562913912</c:v>
                </c:pt>
                <c:pt idx="18">
                  <c:v>0.5865102639296188</c:v>
                </c:pt>
                <c:pt idx="19">
                  <c:v>0.60240963855421692</c:v>
                </c:pt>
                <c:pt idx="20">
                  <c:v>1.1111111111111112</c:v>
                </c:pt>
                <c:pt idx="21">
                  <c:v>2.9850746268656718</c:v>
                </c:pt>
                <c:pt idx="22">
                  <c:v>0.94786729857819907</c:v>
                </c:pt>
                <c:pt idx="23">
                  <c:v>1.7994858611825193</c:v>
                </c:pt>
                <c:pt idx="24">
                  <c:v>0.26595744680851063</c:v>
                </c:pt>
                <c:pt idx="25">
                  <c:v>1.4553014553014554</c:v>
                </c:pt>
                <c:pt idx="26">
                  <c:v>1.1695906432748537</c:v>
                </c:pt>
                <c:pt idx="27">
                  <c:v>1.0362694300518134</c:v>
                </c:pt>
                <c:pt idx="28">
                  <c:v>0.83682008368200833</c:v>
                </c:pt>
                <c:pt idx="29">
                  <c:v>2.4644549763033177</c:v>
                </c:pt>
                <c:pt idx="30">
                  <c:v>0.76628352490421459</c:v>
                </c:pt>
                <c:pt idx="31">
                  <c:v>1.5544041450777202</c:v>
                </c:pt>
                <c:pt idx="32">
                  <c:v>0.58139534883720934</c:v>
                </c:pt>
                <c:pt idx="33">
                  <c:v>1.0775862068965518</c:v>
                </c:pt>
                <c:pt idx="34">
                  <c:v>0</c:v>
                </c:pt>
                <c:pt idx="35">
                  <c:v>2.0325203252032522</c:v>
                </c:pt>
                <c:pt idx="36">
                  <c:v>2.3866348448687349</c:v>
                </c:pt>
                <c:pt idx="37">
                  <c:v>0.77071290944123316</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7-2D10-4E5E-9489-B18E1CFA942D}"/>
            </c:ext>
          </c:extLst>
        </c:ser>
        <c:ser>
          <c:idx val="4"/>
          <c:order val="8"/>
          <c:tx>
            <c:strRef>
              <c:f>'Мособлдума партии'!$AQ$1</c:f>
              <c:strCache>
                <c:ptCount val="1"/>
                <c:pt idx="0">
                  <c:v>КР</c:v>
                </c:pt>
              </c:strCache>
            </c:strRef>
          </c:tx>
          <c:spPr>
            <a:solidFill>
              <a:srgbClr val="FF9999">
                <a:alpha val="50000"/>
              </a:srgbClr>
            </a:solidFill>
            <a:ln w="25400">
              <a:noFill/>
            </a:ln>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партии'!$AQ$2:$AQ$39</c:f>
              <c:numCache>
                <c:formatCode>0.0</c:formatCode>
                <c:ptCount val="38"/>
                <c:pt idx="0">
                  <c:v>2.8530670470756063</c:v>
                </c:pt>
                <c:pt idx="1">
                  <c:v>2.2746419545071608</c:v>
                </c:pt>
                <c:pt idx="2">
                  <c:v>2.4539877300613497</c:v>
                </c:pt>
                <c:pt idx="3">
                  <c:v>0.4854368932038835</c:v>
                </c:pt>
                <c:pt idx="4">
                  <c:v>3.8770053475935828</c:v>
                </c:pt>
                <c:pt idx="5">
                  <c:v>3.0346820809248554</c:v>
                </c:pt>
                <c:pt idx="6">
                  <c:v>0.42553191489361702</c:v>
                </c:pt>
                <c:pt idx="7">
                  <c:v>2.375</c:v>
                </c:pt>
                <c:pt idx="8">
                  <c:v>2.6442307692307692</c:v>
                </c:pt>
                <c:pt idx="9">
                  <c:v>1.9189765458422174</c:v>
                </c:pt>
                <c:pt idx="10">
                  <c:v>2.480270574971815</c:v>
                </c:pt>
                <c:pt idx="11">
                  <c:v>2.806122448979592</c:v>
                </c:pt>
                <c:pt idx="12">
                  <c:v>2.5974025974025974</c:v>
                </c:pt>
                <c:pt idx="13">
                  <c:v>3.4313725490196076</c:v>
                </c:pt>
                <c:pt idx="14">
                  <c:v>2.4742268041237114</c:v>
                </c:pt>
                <c:pt idx="15">
                  <c:v>2.197802197802198</c:v>
                </c:pt>
                <c:pt idx="16">
                  <c:v>3.3557046979865772</c:v>
                </c:pt>
                <c:pt idx="17">
                  <c:v>2.9801324503311259</c:v>
                </c:pt>
                <c:pt idx="18">
                  <c:v>4.3988269794721404</c:v>
                </c:pt>
                <c:pt idx="19">
                  <c:v>1.2048192771084338</c:v>
                </c:pt>
                <c:pt idx="20">
                  <c:v>2.8888888888888888</c:v>
                </c:pt>
                <c:pt idx="21">
                  <c:v>3.4825870646766171</c:v>
                </c:pt>
                <c:pt idx="22">
                  <c:v>4.2654028436018958</c:v>
                </c:pt>
                <c:pt idx="23">
                  <c:v>4.8843187660668379</c:v>
                </c:pt>
                <c:pt idx="24">
                  <c:v>4.2553191489361701</c:v>
                </c:pt>
                <c:pt idx="25">
                  <c:v>2.2869022869022868</c:v>
                </c:pt>
                <c:pt idx="26">
                  <c:v>1.4619883040935673</c:v>
                </c:pt>
                <c:pt idx="27">
                  <c:v>1.0362694300518134</c:v>
                </c:pt>
                <c:pt idx="28">
                  <c:v>2.510460251046025</c:v>
                </c:pt>
                <c:pt idx="29">
                  <c:v>3.6966824644549763</c:v>
                </c:pt>
                <c:pt idx="30">
                  <c:v>3.8314176245210727</c:v>
                </c:pt>
                <c:pt idx="31">
                  <c:v>2.5906735751295336</c:v>
                </c:pt>
                <c:pt idx="32">
                  <c:v>3.6821705426356588</c:v>
                </c:pt>
                <c:pt idx="33">
                  <c:v>2.8017241379310347</c:v>
                </c:pt>
                <c:pt idx="34">
                  <c:v>1.5686274509803921</c:v>
                </c:pt>
                <c:pt idx="35">
                  <c:v>2.845528455284553</c:v>
                </c:pt>
                <c:pt idx="36">
                  <c:v>1.1933174224343674</c:v>
                </c:pt>
                <c:pt idx="37">
                  <c:v>3.2755298651252409</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8-2D10-4E5E-9489-B18E1CFA942D}"/>
            </c:ext>
          </c:extLst>
        </c:ser>
        <c:ser>
          <c:idx val="5"/>
          <c:order val="9"/>
          <c:tx>
            <c:strRef>
              <c:f>'Мособлдума партии'!$AS$1</c:f>
              <c:strCache>
                <c:ptCount val="1"/>
                <c:pt idx="0">
                  <c:v>СР</c:v>
                </c:pt>
              </c:strCache>
            </c:strRef>
          </c:tx>
          <c:spPr>
            <a:solidFill>
              <a:srgbClr val="6666FF">
                <a:alpha val="50000"/>
              </a:srgbClr>
            </a:solidFill>
            <a:ln w="25400"/>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партии'!$AS$2:$AS$39</c:f>
              <c:numCache>
                <c:formatCode>0.0</c:formatCode>
                <c:ptCount val="38"/>
                <c:pt idx="0">
                  <c:v>9.7004279600570609</c:v>
                </c:pt>
                <c:pt idx="1">
                  <c:v>8.5930918281381636</c:v>
                </c:pt>
                <c:pt idx="2">
                  <c:v>11.656441717791411</c:v>
                </c:pt>
                <c:pt idx="3">
                  <c:v>0.72815533980582525</c:v>
                </c:pt>
                <c:pt idx="4">
                  <c:v>7.4866310160427805</c:v>
                </c:pt>
                <c:pt idx="5">
                  <c:v>8.2369942196531785</c:v>
                </c:pt>
                <c:pt idx="6">
                  <c:v>7.6595744680851068</c:v>
                </c:pt>
                <c:pt idx="7">
                  <c:v>10.375</c:v>
                </c:pt>
                <c:pt idx="8">
                  <c:v>9.2548076923076916</c:v>
                </c:pt>
                <c:pt idx="9">
                  <c:v>11.727078891257996</c:v>
                </c:pt>
                <c:pt idx="10">
                  <c:v>9.8083427282976317</c:v>
                </c:pt>
                <c:pt idx="11">
                  <c:v>8.6734693877551017</c:v>
                </c:pt>
                <c:pt idx="12">
                  <c:v>13.636363636363637</c:v>
                </c:pt>
                <c:pt idx="13">
                  <c:v>6.5359477124183005</c:v>
                </c:pt>
                <c:pt idx="14">
                  <c:v>7.0103092783505154</c:v>
                </c:pt>
                <c:pt idx="15">
                  <c:v>7.1428571428571432</c:v>
                </c:pt>
                <c:pt idx="16">
                  <c:v>8.724832214765101</c:v>
                </c:pt>
                <c:pt idx="17">
                  <c:v>7.2847682119205297</c:v>
                </c:pt>
                <c:pt idx="18">
                  <c:v>7.9178885630498534</c:v>
                </c:pt>
                <c:pt idx="19">
                  <c:v>7.831325301204819</c:v>
                </c:pt>
                <c:pt idx="20">
                  <c:v>7.7777777777777777</c:v>
                </c:pt>
                <c:pt idx="21">
                  <c:v>7.7114427860696519</c:v>
                </c:pt>
                <c:pt idx="22">
                  <c:v>5.6872037914691944</c:v>
                </c:pt>
                <c:pt idx="23">
                  <c:v>5.6555269922879177</c:v>
                </c:pt>
                <c:pt idx="24">
                  <c:v>4.5212765957446805</c:v>
                </c:pt>
                <c:pt idx="25">
                  <c:v>8.9397089397089395</c:v>
                </c:pt>
                <c:pt idx="26">
                  <c:v>9.064327485380117</c:v>
                </c:pt>
                <c:pt idx="27">
                  <c:v>4.1450777202072535</c:v>
                </c:pt>
                <c:pt idx="28">
                  <c:v>8.7866108786610884</c:v>
                </c:pt>
                <c:pt idx="29">
                  <c:v>6.919431279620853</c:v>
                </c:pt>
                <c:pt idx="30">
                  <c:v>10.727969348659004</c:v>
                </c:pt>
                <c:pt idx="31">
                  <c:v>8.0310880829015545</c:v>
                </c:pt>
                <c:pt idx="32">
                  <c:v>8.720930232558139</c:v>
                </c:pt>
                <c:pt idx="33">
                  <c:v>9.2672413793103452</c:v>
                </c:pt>
                <c:pt idx="34">
                  <c:v>11.764705882352942</c:v>
                </c:pt>
                <c:pt idx="35">
                  <c:v>10.16260162601626</c:v>
                </c:pt>
                <c:pt idx="36">
                  <c:v>10.262529832935561</c:v>
                </c:pt>
                <c:pt idx="37">
                  <c:v>15.414258188824663</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9-2D10-4E5E-9489-B18E1CFA942D}"/>
            </c:ext>
          </c:extLst>
        </c:ser>
        <c:ser>
          <c:idx val="0"/>
          <c:order val="10"/>
          <c:tx>
            <c:strRef>
              <c:f>'Мособлдума партии'!$V$1</c:f>
              <c:strCache>
                <c:ptCount val="1"/>
                <c:pt idx="0">
                  <c:v>Недействительных</c:v>
                </c:pt>
              </c:strCache>
            </c:strRef>
          </c:tx>
          <c:spPr>
            <a:noFill/>
            <a:ln w="6350">
              <a:solidFill>
                <a:srgbClr val="000000"/>
              </a:solidFill>
            </a:ln>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партии'!$V$2:$V$39</c:f>
              <c:numCache>
                <c:formatCode>0.0</c:formatCode>
                <c:ptCount val="38"/>
                <c:pt idx="0">
                  <c:v>4.1369472182596292</c:v>
                </c:pt>
                <c:pt idx="1">
                  <c:v>4.9705139005897223</c:v>
                </c:pt>
                <c:pt idx="2">
                  <c:v>6.1349693251533743</c:v>
                </c:pt>
                <c:pt idx="3">
                  <c:v>7.5242718446601939</c:v>
                </c:pt>
                <c:pt idx="4">
                  <c:v>1.6042780748663101</c:v>
                </c:pt>
                <c:pt idx="5">
                  <c:v>3.3236994219653178</c:v>
                </c:pt>
                <c:pt idx="6">
                  <c:v>3.8297872340425534</c:v>
                </c:pt>
                <c:pt idx="7">
                  <c:v>3.875</c:v>
                </c:pt>
                <c:pt idx="8">
                  <c:v>5.4086538461538458</c:v>
                </c:pt>
                <c:pt idx="9">
                  <c:v>4.4776119402985071</c:v>
                </c:pt>
                <c:pt idx="10">
                  <c:v>6.08793686583991</c:v>
                </c:pt>
                <c:pt idx="11">
                  <c:v>4.3367346938775508</c:v>
                </c:pt>
                <c:pt idx="12">
                  <c:v>5.6277056277056277</c:v>
                </c:pt>
                <c:pt idx="13">
                  <c:v>5.5555555555555554</c:v>
                </c:pt>
                <c:pt idx="14">
                  <c:v>7.6288659793814437</c:v>
                </c:pt>
                <c:pt idx="15">
                  <c:v>4.2124542124542126</c:v>
                </c:pt>
                <c:pt idx="16">
                  <c:v>6.7114093959731544</c:v>
                </c:pt>
                <c:pt idx="17">
                  <c:v>10.927152317880795</c:v>
                </c:pt>
                <c:pt idx="18">
                  <c:v>2.3460410557184752</c:v>
                </c:pt>
                <c:pt idx="19">
                  <c:v>6.024096385542169</c:v>
                </c:pt>
                <c:pt idx="20">
                  <c:v>6.666666666666667</c:v>
                </c:pt>
                <c:pt idx="21">
                  <c:v>4.7263681592039797</c:v>
                </c:pt>
                <c:pt idx="22">
                  <c:v>2.8436018957345972</c:v>
                </c:pt>
                <c:pt idx="23">
                  <c:v>4.8843187660668379</c:v>
                </c:pt>
                <c:pt idx="24">
                  <c:v>2.9255319148936172</c:v>
                </c:pt>
                <c:pt idx="25">
                  <c:v>3.3264033264033266</c:v>
                </c:pt>
                <c:pt idx="26">
                  <c:v>6.1403508771929829</c:v>
                </c:pt>
                <c:pt idx="27">
                  <c:v>12.435233160621761</c:v>
                </c:pt>
                <c:pt idx="28">
                  <c:v>6.0669456066945608</c:v>
                </c:pt>
                <c:pt idx="29">
                  <c:v>4.1706161137440763</c:v>
                </c:pt>
                <c:pt idx="30">
                  <c:v>3.8314176245210727</c:v>
                </c:pt>
                <c:pt idx="31">
                  <c:v>4.4041450777202069</c:v>
                </c:pt>
                <c:pt idx="32">
                  <c:v>7.558139534883721</c:v>
                </c:pt>
                <c:pt idx="33">
                  <c:v>5.1724137931034484</c:v>
                </c:pt>
                <c:pt idx="34">
                  <c:v>3.1372549019607843</c:v>
                </c:pt>
                <c:pt idx="35">
                  <c:v>4.8780487804878048</c:v>
                </c:pt>
                <c:pt idx="36">
                  <c:v>2.8639618138424821</c:v>
                </c:pt>
                <c:pt idx="37">
                  <c:v>6.1657032755298653</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0-8619-4067-AE05-ED606DF4614F}"/>
            </c:ext>
          </c:extLst>
        </c:ser>
        <c:ser>
          <c:idx val="1"/>
          <c:order val="11"/>
          <c:tx>
            <c:strRef>
              <c:f>'Мособлдума партии'!$T$1</c:f>
              <c:strCache>
                <c:ptCount val="1"/>
                <c:pt idx="0">
                  <c:v>Надомка</c:v>
                </c:pt>
              </c:strCache>
            </c:strRef>
          </c:tx>
          <c:spPr>
            <a:noFill/>
            <a:ln w="6350">
              <a:solidFill>
                <a:srgbClr val="000000"/>
              </a:solidFill>
              <a:prstDash val="sysDot"/>
            </a:ln>
          </c:spPr>
          <c:invertIfNegative val="0"/>
          <c:xVal>
            <c:numRef>
              <c:f>'Мособлдума партии'!$N$2:$N$39</c:f>
              <c:numCache>
                <c:formatCode>0.0</c:formatCode>
                <c:ptCount val="38"/>
                <c:pt idx="0">
                  <c:v>40.241102181400692</c:v>
                </c:pt>
                <c:pt idx="1">
                  <c:v>45.74181117533719</c:v>
                </c:pt>
                <c:pt idx="2">
                  <c:v>40.981963927855709</c:v>
                </c:pt>
                <c:pt idx="3">
                  <c:v>38.475336322869957</c:v>
                </c:pt>
                <c:pt idx="4">
                  <c:v>42.188381274675692</c:v>
                </c:pt>
                <c:pt idx="5">
                  <c:v>45.140247879973906</c:v>
                </c:pt>
                <c:pt idx="6">
                  <c:v>39.763113367174277</c:v>
                </c:pt>
                <c:pt idx="7">
                  <c:v>32.962505150391429</c:v>
                </c:pt>
                <c:pt idx="8">
                  <c:v>28.709454796411318</c:v>
                </c:pt>
                <c:pt idx="9">
                  <c:v>30.258064516129032</c:v>
                </c:pt>
                <c:pt idx="10">
                  <c:v>32.395909422936448</c:v>
                </c:pt>
                <c:pt idx="11">
                  <c:v>33.489961554891075</c:v>
                </c:pt>
                <c:pt idx="12">
                  <c:v>29.333333333333332</c:v>
                </c:pt>
                <c:pt idx="13">
                  <c:v>34.772727272727273</c:v>
                </c:pt>
                <c:pt idx="14">
                  <c:v>39.819376026272579</c:v>
                </c:pt>
                <c:pt idx="15">
                  <c:v>43.89067524115756</c:v>
                </c:pt>
                <c:pt idx="16">
                  <c:v>32.043010752688176</c:v>
                </c:pt>
                <c:pt idx="17">
                  <c:v>52.710843373493979</c:v>
                </c:pt>
                <c:pt idx="18">
                  <c:v>49.78102189781022</c:v>
                </c:pt>
                <c:pt idx="19">
                  <c:v>76.851851851851848</c:v>
                </c:pt>
                <c:pt idx="20">
                  <c:v>36.051159072741804</c:v>
                </c:pt>
                <c:pt idx="21">
                  <c:v>50.124688279301743</c:v>
                </c:pt>
                <c:pt idx="22">
                  <c:v>49.881796690307326</c:v>
                </c:pt>
                <c:pt idx="23">
                  <c:v>33.247863247863251</c:v>
                </c:pt>
                <c:pt idx="24">
                  <c:v>36.049856184084369</c:v>
                </c:pt>
                <c:pt idx="25">
                  <c:v>35.344215755855217</c:v>
                </c:pt>
                <c:pt idx="26">
                  <c:v>34.969325153374236</c:v>
                </c:pt>
                <c:pt idx="27">
                  <c:v>44.675925925925924</c:v>
                </c:pt>
                <c:pt idx="28">
                  <c:v>41.615986099044306</c:v>
                </c:pt>
                <c:pt idx="29">
                  <c:v>38.588149231894661</c:v>
                </c:pt>
                <c:pt idx="30">
                  <c:v>31.294964028776977</c:v>
                </c:pt>
                <c:pt idx="31">
                  <c:v>44.624277456647398</c:v>
                </c:pt>
                <c:pt idx="32">
                  <c:v>35.958188153310104</c:v>
                </c:pt>
                <c:pt idx="33">
                  <c:v>38.50622406639004</c:v>
                </c:pt>
                <c:pt idx="34">
                  <c:v>26.645768025078368</c:v>
                </c:pt>
                <c:pt idx="35">
                  <c:v>37.272727272727273</c:v>
                </c:pt>
                <c:pt idx="36">
                  <c:v>30.839802399435428</c:v>
                </c:pt>
                <c:pt idx="37">
                  <c:v>35.547945205479451</c:v>
                </c:pt>
              </c:numCache>
            </c:numRef>
          </c:xVal>
          <c:yVal>
            <c:numRef>
              <c:f>'Мособлдума партии'!$T$2:$T$39</c:f>
              <c:numCache>
                <c:formatCode>0.0</c:formatCode>
                <c:ptCount val="38"/>
                <c:pt idx="0">
                  <c:v>0.99857346647646217</c:v>
                </c:pt>
                <c:pt idx="1">
                  <c:v>1.9376579612468408</c:v>
                </c:pt>
                <c:pt idx="2">
                  <c:v>0.98159509202453987</c:v>
                </c:pt>
                <c:pt idx="3">
                  <c:v>4.1262135922330101</c:v>
                </c:pt>
                <c:pt idx="4">
                  <c:v>12.700534759358289</c:v>
                </c:pt>
                <c:pt idx="5">
                  <c:v>14.450867052023121</c:v>
                </c:pt>
                <c:pt idx="6">
                  <c:v>16.595744680851062</c:v>
                </c:pt>
                <c:pt idx="7">
                  <c:v>1.625</c:v>
                </c:pt>
                <c:pt idx="8">
                  <c:v>1.6826923076923077</c:v>
                </c:pt>
                <c:pt idx="9">
                  <c:v>1.0660980810234542</c:v>
                </c:pt>
                <c:pt idx="10">
                  <c:v>0.67643742953776775</c:v>
                </c:pt>
                <c:pt idx="11">
                  <c:v>1.5306122448979591</c:v>
                </c:pt>
                <c:pt idx="12">
                  <c:v>0.86580086580086579</c:v>
                </c:pt>
                <c:pt idx="13">
                  <c:v>7.8431372549019605</c:v>
                </c:pt>
                <c:pt idx="14">
                  <c:v>5.9793814432989691</c:v>
                </c:pt>
                <c:pt idx="15">
                  <c:v>10.073260073260073</c:v>
                </c:pt>
                <c:pt idx="16">
                  <c:v>11.409395973154362</c:v>
                </c:pt>
                <c:pt idx="17">
                  <c:v>15.894039735099337</c:v>
                </c:pt>
                <c:pt idx="18">
                  <c:v>21.700879765395893</c:v>
                </c:pt>
                <c:pt idx="19">
                  <c:v>33.132530120481931</c:v>
                </c:pt>
                <c:pt idx="20">
                  <c:v>14.666666666666666</c:v>
                </c:pt>
                <c:pt idx="21">
                  <c:v>35.07462686567164</c:v>
                </c:pt>
                <c:pt idx="22">
                  <c:v>24.644549763033176</c:v>
                </c:pt>
                <c:pt idx="23">
                  <c:v>12.339331619537274</c:v>
                </c:pt>
                <c:pt idx="24">
                  <c:v>24.468085106382979</c:v>
                </c:pt>
                <c:pt idx="25">
                  <c:v>12.474012474012474</c:v>
                </c:pt>
                <c:pt idx="26">
                  <c:v>11.403508771929825</c:v>
                </c:pt>
                <c:pt idx="27">
                  <c:v>35.233160621761655</c:v>
                </c:pt>
                <c:pt idx="28">
                  <c:v>2.510460251046025</c:v>
                </c:pt>
                <c:pt idx="29">
                  <c:v>12.606635071090047</c:v>
                </c:pt>
                <c:pt idx="30">
                  <c:v>15.325670498084291</c:v>
                </c:pt>
                <c:pt idx="31">
                  <c:v>19.17098445595855</c:v>
                </c:pt>
                <c:pt idx="32">
                  <c:v>2.9069767441860463</c:v>
                </c:pt>
                <c:pt idx="33">
                  <c:v>8.8362068965517242</c:v>
                </c:pt>
                <c:pt idx="34">
                  <c:v>9.4117647058823533</c:v>
                </c:pt>
                <c:pt idx="35">
                  <c:v>18.699186991869919</c:v>
                </c:pt>
                <c:pt idx="36">
                  <c:v>4.2959427207637235</c:v>
                </c:pt>
                <c:pt idx="37">
                  <c:v>1.5414258188824663</c:v>
                </c:pt>
              </c:numCache>
            </c:numRef>
          </c:yVal>
          <c:bubbleSize>
            <c:numRef>
              <c:f>'Мособлдума партии'!$I$2:$I$39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2341</c:v>
                </c:pt>
                <c:pt idx="12">
                  <c:v>1575</c:v>
                </c:pt>
                <c:pt idx="13">
                  <c:v>1760</c:v>
                </c:pt>
                <c:pt idx="14">
                  <c:v>1218</c:v>
                </c:pt>
                <c:pt idx="15">
                  <c:v>1244</c:v>
                </c:pt>
                <c:pt idx="16">
                  <c:v>465</c:v>
                </c:pt>
                <c:pt idx="17">
                  <c:v>664</c:v>
                </c:pt>
                <c:pt idx="18">
                  <c:v>685</c:v>
                </c:pt>
                <c:pt idx="19">
                  <c:v>216</c:v>
                </c:pt>
                <c:pt idx="20">
                  <c:v>1251</c:v>
                </c:pt>
                <c:pt idx="21">
                  <c:v>802</c:v>
                </c:pt>
                <c:pt idx="22">
                  <c:v>423</c:v>
                </c:pt>
                <c:pt idx="23">
                  <c:v>1170</c:v>
                </c:pt>
                <c:pt idx="24">
                  <c:v>1043</c:v>
                </c:pt>
                <c:pt idx="25">
                  <c:v>1409</c:v>
                </c:pt>
                <c:pt idx="26">
                  <c:v>978</c:v>
                </c:pt>
                <c:pt idx="27">
                  <c:v>432</c:v>
                </c:pt>
                <c:pt idx="28">
                  <c:v>1151</c:v>
                </c:pt>
                <c:pt idx="29">
                  <c:v>2734</c:v>
                </c:pt>
                <c:pt idx="30">
                  <c:v>834</c:v>
                </c:pt>
                <c:pt idx="31">
                  <c:v>865</c:v>
                </c:pt>
                <c:pt idx="32">
                  <c:v>1435</c:v>
                </c:pt>
                <c:pt idx="33">
                  <c:v>1205</c:v>
                </c:pt>
                <c:pt idx="34">
                  <c:v>957</c:v>
                </c:pt>
                <c:pt idx="35">
                  <c:v>660</c:v>
                </c:pt>
                <c:pt idx="36">
                  <c:v>1417</c:v>
                </c:pt>
                <c:pt idx="37">
                  <c:v>1460</c:v>
                </c:pt>
              </c:numCache>
            </c:numRef>
          </c:bubbleSize>
          <c:bubble3D val="0"/>
          <c:extLst>
            <c:ext xmlns:c16="http://schemas.microsoft.com/office/drawing/2014/chart" uri="{C3380CC4-5D6E-409C-BE32-E72D297353CC}">
              <c16:uniqueId val="{00000001-8619-4067-AE05-ED606DF4614F}"/>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80"/>
          <c:min val="2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39235860409146"/>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71"/>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7281944444444446"/>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75798063858695652"/>
          <c:y val="0.11363028175551161"/>
          <c:w val="0.14650190533493782"/>
          <c:h val="0.38424839181286552"/>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'Дума одномандатный'!$AA$1</c:f>
              <c:strCache>
                <c:ptCount val="1"/>
                <c:pt idx="0">
                  <c:v>Дуленков (Яблоко)</c:v>
                </c:pt>
              </c:strCache>
            </c:strRef>
          </c:tx>
          <c:spPr>
            <a:solidFill>
              <a:srgbClr val="FF00FF">
                <a:alpha val="50196"/>
              </a:srgbClr>
            </a:solidFill>
            <a:ln w="25400">
              <a:noFill/>
            </a:ln>
          </c:spPr>
          <c:invertIfNegative val="0"/>
          <c:xVal>
            <c:numRef>
              <c:f>'Дума одномандатный'!$N$2:$N$76</c:f>
              <c:numCache>
                <c:formatCode>0.0</c:formatCode>
                <c:ptCount val="75"/>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одномандатный'!$AA$2:$AA$76</c:f>
              <c:numCache>
                <c:formatCode>0.0</c:formatCode>
                <c:ptCount val="75"/>
                <c:pt idx="0">
                  <c:v>2.1156558533145273</c:v>
                </c:pt>
                <c:pt idx="1">
                  <c:v>3.5455278001611603</c:v>
                </c:pt>
                <c:pt idx="2">
                  <c:v>2.6731470230862699</c:v>
                </c:pt>
                <c:pt idx="3">
                  <c:v>0.96852300242130751</c:v>
                </c:pt>
                <c:pt idx="4">
                  <c:v>2.9005524861878453</c:v>
                </c:pt>
                <c:pt idx="5">
                  <c:v>2.7777777777777777</c:v>
                </c:pt>
                <c:pt idx="6">
                  <c:v>2.1276595744680851</c:v>
                </c:pt>
                <c:pt idx="7">
                  <c:v>3.0487804878048781</c:v>
                </c:pt>
                <c:pt idx="8">
                  <c:v>2.4067388688327318</c:v>
                </c:pt>
                <c:pt idx="9">
                  <c:v>3.1512605042016806</c:v>
                </c:pt>
                <c:pt idx="10">
                  <c:v>2.1517553793884483</c:v>
                </c:pt>
                <c:pt idx="11">
                  <c:v>2.6448362720403025</c:v>
                </c:pt>
                <c:pt idx="12">
                  <c:v>2.5917926565874732</c:v>
                </c:pt>
                <c:pt idx="13">
                  <c:v>2.7597402597402598</c:v>
                </c:pt>
                <c:pt idx="14">
                  <c:v>3.8696537678207741</c:v>
                </c:pt>
                <c:pt idx="15">
                  <c:v>2.0036429872495445</c:v>
                </c:pt>
                <c:pt idx="16">
                  <c:v>2.0547945205479454</c:v>
                </c:pt>
                <c:pt idx="17">
                  <c:v>2.9315960912052117</c:v>
                </c:pt>
                <c:pt idx="18">
                  <c:v>1.7391304347826086</c:v>
                </c:pt>
                <c:pt idx="19">
                  <c:v>4.3103448275862073</c:v>
                </c:pt>
                <c:pt idx="20">
                  <c:v>2.8077753779697625</c:v>
                </c:pt>
                <c:pt idx="21">
                  <c:v>2.6506024096385543</c:v>
                </c:pt>
                <c:pt idx="22">
                  <c:v>3.3492822966507179</c:v>
                </c:pt>
                <c:pt idx="23">
                  <c:v>4.0404040404040407</c:v>
                </c:pt>
                <c:pt idx="24">
                  <c:v>2.3684210526315788</c:v>
                </c:pt>
                <c:pt idx="25">
                  <c:v>1.0395010395010396</c:v>
                </c:pt>
                <c:pt idx="26">
                  <c:v>1.7441860465116279</c:v>
                </c:pt>
                <c:pt idx="27">
                  <c:v>4.6391752577319592</c:v>
                </c:pt>
                <c:pt idx="28">
                  <c:v>2.6871401151631478</c:v>
                </c:pt>
                <c:pt idx="29">
                  <c:v>4.6711153479504288</c:v>
                </c:pt>
                <c:pt idx="30">
                  <c:v>4.166666666666667</c:v>
                </c:pt>
                <c:pt idx="31">
                  <c:v>4.7745358090185679</c:v>
                </c:pt>
                <c:pt idx="32">
                  <c:v>4.4630404463040447</c:v>
                </c:pt>
                <c:pt idx="33">
                  <c:v>4.0685224839400425</c:v>
                </c:pt>
                <c:pt idx="34">
                  <c:v>3.1007751937984498</c:v>
                </c:pt>
                <c:pt idx="35">
                  <c:v>4.048582995951417</c:v>
                </c:pt>
                <c:pt idx="36">
                  <c:v>2.4038461538461537</c:v>
                </c:pt>
                <c:pt idx="37">
                  <c:v>1.893939393939394</c:v>
                </c:pt>
              </c:numCache>
            </c:numRef>
          </c:yVal>
          <c:bubbleSize>
            <c:numRef>
              <c:f>'Дума одномандатный'!$I$2:$I$76</c:f>
              <c:numCache>
                <c:formatCode>General</c:formatCode>
                <c:ptCount val="75"/>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0-1915-4D2F-A61C-DFA9673AF133}"/>
            </c:ext>
          </c:extLst>
        </c:ser>
        <c:ser>
          <c:idx val="9"/>
          <c:order val="1"/>
          <c:tx>
            <c:strRef>
              <c:f>'Дума одномандатный'!$AC$1</c:f>
              <c:strCache>
                <c:ptCount val="1"/>
                <c:pt idx="0">
                  <c:v>Калимуллин (Новые люди)</c:v>
                </c:pt>
              </c:strCache>
            </c:strRef>
          </c:tx>
          <c:spPr>
            <a:solidFill>
              <a:srgbClr val="00FFFF">
                <a:alpha val="50196"/>
              </a:srgbClr>
            </a:solidFill>
            <a:ln w="25400"/>
          </c:spPr>
          <c:invertIfNegative val="0"/>
          <c:xVal>
            <c:numRef>
              <c:f>'Дума одномандатный'!$N$2:$N$76</c:f>
              <c:numCache>
                <c:formatCode>0.0</c:formatCode>
                <c:ptCount val="75"/>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одномандатный'!$AC$2:$AC$76</c:f>
              <c:numCache>
                <c:formatCode>0.0</c:formatCode>
                <c:ptCount val="75"/>
                <c:pt idx="0">
                  <c:v>4.795486600846262</c:v>
                </c:pt>
                <c:pt idx="1">
                  <c:v>6.1240934730056402</c:v>
                </c:pt>
                <c:pt idx="2">
                  <c:v>6.1968408262454435</c:v>
                </c:pt>
                <c:pt idx="3">
                  <c:v>6.053268765133172</c:v>
                </c:pt>
                <c:pt idx="4">
                  <c:v>7.1823204419889501</c:v>
                </c:pt>
                <c:pt idx="5">
                  <c:v>5.833333333333333</c:v>
                </c:pt>
                <c:pt idx="6">
                  <c:v>6.3829787234042552</c:v>
                </c:pt>
                <c:pt idx="7">
                  <c:v>5.7317073170731705</c:v>
                </c:pt>
                <c:pt idx="8">
                  <c:v>6.3778580024067386</c:v>
                </c:pt>
                <c:pt idx="9">
                  <c:v>5.882352941176471</c:v>
                </c:pt>
                <c:pt idx="10">
                  <c:v>4.756511891279728</c:v>
                </c:pt>
                <c:pt idx="11">
                  <c:v>4.7858942065491181</c:v>
                </c:pt>
                <c:pt idx="12">
                  <c:v>6.9114470842332612</c:v>
                </c:pt>
                <c:pt idx="13">
                  <c:v>6.0064935064935066</c:v>
                </c:pt>
                <c:pt idx="14">
                  <c:v>5.9063136456211813</c:v>
                </c:pt>
                <c:pt idx="15">
                  <c:v>4.918032786885246</c:v>
                </c:pt>
                <c:pt idx="16">
                  <c:v>6.1643835616438354</c:v>
                </c:pt>
                <c:pt idx="17">
                  <c:v>2.6058631921824102</c:v>
                </c:pt>
                <c:pt idx="18">
                  <c:v>4.63768115942029</c:v>
                </c:pt>
                <c:pt idx="19">
                  <c:v>4.3103448275862073</c:v>
                </c:pt>
                <c:pt idx="20">
                  <c:v>6.6954643628509718</c:v>
                </c:pt>
                <c:pt idx="21">
                  <c:v>11.325301204819278</c:v>
                </c:pt>
                <c:pt idx="22">
                  <c:v>6.6985645933014357</c:v>
                </c:pt>
                <c:pt idx="23">
                  <c:v>6.3131313131313131</c:v>
                </c:pt>
                <c:pt idx="24">
                  <c:v>3.1578947368421053</c:v>
                </c:pt>
                <c:pt idx="25">
                  <c:v>6.2370062370062369</c:v>
                </c:pt>
                <c:pt idx="26">
                  <c:v>2.6162790697674421</c:v>
                </c:pt>
                <c:pt idx="27">
                  <c:v>4.1237113402061851</c:v>
                </c:pt>
                <c:pt idx="28">
                  <c:v>5.5662188099808061</c:v>
                </c:pt>
                <c:pt idx="29">
                  <c:v>6.1963775023832222</c:v>
                </c:pt>
                <c:pt idx="30">
                  <c:v>9.8484848484848477</c:v>
                </c:pt>
                <c:pt idx="31">
                  <c:v>5.0397877984084882</c:v>
                </c:pt>
                <c:pt idx="32">
                  <c:v>6.2761506276150625</c:v>
                </c:pt>
                <c:pt idx="33">
                  <c:v>4.7109207708779444</c:v>
                </c:pt>
                <c:pt idx="34">
                  <c:v>6.9767441860465116</c:v>
                </c:pt>
                <c:pt idx="35">
                  <c:v>6.0728744939271255</c:v>
                </c:pt>
                <c:pt idx="36">
                  <c:v>5.5288461538461542</c:v>
                </c:pt>
                <c:pt idx="37">
                  <c:v>5.1136363636363633</c:v>
                </c:pt>
              </c:numCache>
            </c:numRef>
          </c:yVal>
          <c:bubbleSize>
            <c:numRef>
              <c:f>'Дума одномандатный'!$I$2:$I$76</c:f>
              <c:numCache>
                <c:formatCode>General</c:formatCode>
                <c:ptCount val="75"/>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1-1915-4D2F-A61C-DFA9673AF133}"/>
            </c:ext>
          </c:extLst>
        </c:ser>
        <c:ser>
          <c:idx val="10"/>
          <c:order val="2"/>
          <c:tx>
            <c:strRef>
              <c:f>'Дума одномандатный'!$AE$1</c:f>
              <c:strCache>
                <c:ptCount val="1"/>
                <c:pt idx="0">
                  <c:v>Кумохин (СР)</c:v>
                </c:pt>
              </c:strCache>
            </c:strRef>
          </c:tx>
          <c:spPr>
            <a:solidFill>
              <a:srgbClr val="9999FF">
                <a:alpha val="50196"/>
              </a:srgbClr>
            </a:solidFill>
            <a:ln w="25400">
              <a:noFill/>
            </a:ln>
            <a:effectLst/>
          </c:spPr>
          <c:invertIfNegative val="0"/>
          <c:xVal>
            <c:numRef>
              <c:f>'Дума одномандатный'!$N$2:$N$76</c:f>
              <c:numCache>
                <c:formatCode>0.0</c:formatCode>
                <c:ptCount val="75"/>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одномандатный'!$AE$2:$AE$76</c:f>
              <c:numCache>
                <c:formatCode>0.0</c:formatCode>
                <c:ptCount val="75"/>
                <c:pt idx="0">
                  <c:v>9.4499294781382233</c:v>
                </c:pt>
                <c:pt idx="1">
                  <c:v>9.1055600322320718</c:v>
                </c:pt>
                <c:pt idx="2">
                  <c:v>9.9635479951397325</c:v>
                </c:pt>
                <c:pt idx="3">
                  <c:v>12.348668280871671</c:v>
                </c:pt>
                <c:pt idx="4">
                  <c:v>10.6353591160221</c:v>
                </c:pt>
                <c:pt idx="5">
                  <c:v>8.3333333333333339</c:v>
                </c:pt>
                <c:pt idx="6">
                  <c:v>8.9361702127659566</c:v>
                </c:pt>
                <c:pt idx="7">
                  <c:v>9.5121951219512191</c:v>
                </c:pt>
                <c:pt idx="8">
                  <c:v>10.469314079422382</c:v>
                </c:pt>
                <c:pt idx="9">
                  <c:v>7.9831932773109244</c:v>
                </c:pt>
                <c:pt idx="10">
                  <c:v>7.9275198187995466</c:v>
                </c:pt>
                <c:pt idx="11">
                  <c:v>9.1939546599496218</c:v>
                </c:pt>
                <c:pt idx="12">
                  <c:v>11.015118790496761</c:v>
                </c:pt>
                <c:pt idx="13">
                  <c:v>5.6818181818181817</c:v>
                </c:pt>
                <c:pt idx="14">
                  <c:v>6.5173116089613039</c:v>
                </c:pt>
                <c:pt idx="15">
                  <c:v>9.1074681238615671</c:v>
                </c:pt>
                <c:pt idx="16">
                  <c:v>9.5890410958904102</c:v>
                </c:pt>
                <c:pt idx="17">
                  <c:v>13.355048859934854</c:v>
                </c:pt>
                <c:pt idx="18">
                  <c:v>8.695652173913043</c:v>
                </c:pt>
                <c:pt idx="19">
                  <c:v>7.7586206896551726</c:v>
                </c:pt>
                <c:pt idx="20">
                  <c:v>7.5593952483801292</c:v>
                </c:pt>
                <c:pt idx="21">
                  <c:v>8.9156626506024104</c:v>
                </c:pt>
                <c:pt idx="22">
                  <c:v>8.6124401913875595</c:v>
                </c:pt>
                <c:pt idx="23">
                  <c:v>6.5656565656565657</c:v>
                </c:pt>
                <c:pt idx="24">
                  <c:v>7.8947368421052628</c:v>
                </c:pt>
                <c:pt idx="25">
                  <c:v>7.9002079002079002</c:v>
                </c:pt>
                <c:pt idx="26">
                  <c:v>8.720930232558139</c:v>
                </c:pt>
                <c:pt idx="27">
                  <c:v>5.6701030927835054</c:v>
                </c:pt>
                <c:pt idx="28">
                  <c:v>8.4452975047984644</c:v>
                </c:pt>
                <c:pt idx="29">
                  <c:v>7.244995233555767</c:v>
                </c:pt>
                <c:pt idx="30">
                  <c:v>10.606060606060606</c:v>
                </c:pt>
                <c:pt idx="31">
                  <c:v>5.8355437665782492</c:v>
                </c:pt>
                <c:pt idx="32">
                  <c:v>8.2287308228730822</c:v>
                </c:pt>
                <c:pt idx="33">
                  <c:v>8.7794432548179877</c:v>
                </c:pt>
                <c:pt idx="34">
                  <c:v>12.790697674418604</c:v>
                </c:pt>
                <c:pt idx="35">
                  <c:v>7.287449392712551</c:v>
                </c:pt>
                <c:pt idx="36">
                  <c:v>8.1730769230769234</c:v>
                </c:pt>
                <c:pt idx="37">
                  <c:v>12.689393939393939</c:v>
                </c:pt>
              </c:numCache>
            </c:numRef>
          </c:yVal>
          <c:bubbleSize>
            <c:numRef>
              <c:f>'Дума одномандатный'!$I$2:$I$76</c:f>
              <c:numCache>
                <c:formatCode>General</c:formatCode>
                <c:ptCount val="75"/>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2-1915-4D2F-A61C-DFA9673AF133}"/>
            </c:ext>
          </c:extLst>
        </c:ser>
        <c:ser>
          <c:idx val="11"/>
          <c:order val="3"/>
          <c:tx>
            <c:strRef>
              <c:f>'Дума одномандатный'!$AG$1</c:f>
              <c:strCache>
                <c:ptCount val="1"/>
                <c:pt idx="0">
                  <c:v>Майданов (Единая Россия)</c:v>
                </c:pt>
              </c:strCache>
            </c:strRef>
          </c:tx>
          <c:spPr>
            <a:solidFill>
              <a:srgbClr val="0000FF">
                <a:alpha val="50196"/>
              </a:srgbClr>
            </a:solidFill>
            <a:ln w="25400">
              <a:noFill/>
            </a:ln>
            <a:effectLst/>
          </c:spPr>
          <c:invertIfNegative val="0"/>
          <c:xVal>
            <c:numRef>
              <c:f>'Дума одномандатный'!$N$2:$N$76</c:f>
              <c:numCache>
                <c:formatCode>0.0</c:formatCode>
                <c:ptCount val="75"/>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одномандатный'!$AG$2:$AG$76</c:f>
              <c:numCache>
                <c:formatCode>0.0</c:formatCode>
                <c:ptCount val="75"/>
                <c:pt idx="0">
                  <c:v>27.503526093088858</c:v>
                </c:pt>
                <c:pt idx="1">
                  <c:v>26.913779210314264</c:v>
                </c:pt>
                <c:pt idx="2">
                  <c:v>25.759416767922236</c:v>
                </c:pt>
                <c:pt idx="3">
                  <c:v>24.939467312348668</c:v>
                </c:pt>
                <c:pt idx="4">
                  <c:v>26.933701657458563</c:v>
                </c:pt>
                <c:pt idx="5">
                  <c:v>30.416666666666668</c:v>
                </c:pt>
                <c:pt idx="6">
                  <c:v>30.638297872340427</c:v>
                </c:pt>
                <c:pt idx="7">
                  <c:v>22.804878048780488</c:v>
                </c:pt>
                <c:pt idx="8">
                  <c:v>25.030084235860411</c:v>
                </c:pt>
                <c:pt idx="9">
                  <c:v>23.529411764705884</c:v>
                </c:pt>
                <c:pt idx="10">
                  <c:v>24.009060022650058</c:v>
                </c:pt>
                <c:pt idx="11">
                  <c:v>26.196473551637279</c:v>
                </c:pt>
                <c:pt idx="12">
                  <c:v>19.654427645788338</c:v>
                </c:pt>
                <c:pt idx="13">
                  <c:v>28.246753246753247</c:v>
                </c:pt>
                <c:pt idx="14">
                  <c:v>25.865580448065174</c:v>
                </c:pt>
                <c:pt idx="15">
                  <c:v>22.222222222222221</c:v>
                </c:pt>
                <c:pt idx="16">
                  <c:v>18.493150684931507</c:v>
                </c:pt>
                <c:pt idx="17">
                  <c:v>29.641693811074919</c:v>
                </c:pt>
                <c:pt idx="18">
                  <c:v>28.695652173913043</c:v>
                </c:pt>
                <c:pt idx="19">
                  <c:v>37.931034482758619</c:v>
                </c:pt>
                <c:pt idx="20">
                  <c:v>24.622030237580994</c:v>
                </c:pt>
                <c:pt idx="21">
                  <c:v>22.650602409638555</c:v>
                </c:pt>
                <c:pt idx="22">
                  <c:v>26.794258373205743</c:v>
                </c:pt>
                <c:pt idx="23">
                  <c:v>29.292929292929294</c:v>
                </c:pt>
                <c:pt idx="24">
                  <c:v>23.157894736842106</c:v>
                </c:pt>
                <c:pt idx="25">
                  <c:v>28.482328482328484</c:v>
                </c:pt>
                <c:pt idx="26">
                  <c:v>23.837209302325583</c:v>
                </c:pt>
                <c:pt idx="27">
                  <c:v>30.927835051546392</c:v>
                </c:pt>
                <c:pt idx="28">
                  <c:v>28.406909788867562</c:v>
                </c:pt>
                <c:pt idx="29">
                  <c:v>25.071496663489036</c:v>
                </c:pt>
                <c:pt idx="30">
                  <c:v>23.863636363636363</c:v>
                </c:pt>
                <c:pt idx="31">
                  <c:v>26.525198938992041</c:v>
                </c:pt>
                <c:pt idx="32">
                  <c:v>33.333333333333336</c:v>
                </c:pt>
                <c:pt idx="33">
                  <c:v>23.554603854389722</c:v>
                </c:pt>
                <c:pt idx="34">
                  <c:v>28.68217054263566</c:v>
                </c:pt>
                <c:pt idx="35">
                  <c:v>25.506072874493928</c:v>
                </c:pt>
                <c:pt idx="36">
                  <c:v>25.48076923076923</c:v>
                </c:pt>
                <c:pt idx="37">
                  <c:v>27.462121212121211</c:v>
                </c:pt>
              </c:numCache>
            </c:numRef>
          </c:yVal>
          <c:bubbleSize>
            <c:numRef>
              <c:f>'Дума одномандатный'!$I$2:$I$76</c:f>
              <c:numCache>
                <c:formatCode>General</c:formatCode>
                <c:ptCount val="75"/>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3-1915-4D2F-A61C-DFA9673AF133}"/>
            </c:ext>
          </c:extLst>
        </c:ser>
        <c:ser>
          <c:idx val="12"/>
          <c:order val="4"/>
          <c:tx>
            <c:strRef>
              <c:f>'Дума одномандатный'!$AI$1</c:f>
              <c:strCache>
                <c:ptCount val="1"/>
                <c:pt idx="0">
                  <c:v>Пархоменко (ЛДПР)</c:v>
                </c:pt>
              </c:strCache>
            </c:strRef>
          </c:tx>
          <c:spPr>
            <a:solidFill>
              <a:srgbClr val="FF9900">
                <a:alpha val="49804"/>
              </a:srgbClr>
            </a:solidFill>
            <a:ln w="25400">
              <a:noFill/>
            </a:ln>
          </c:spPr>
          <c:invertIfNegative val="0"/>
          <c:xVal>
            <c:numRef>
              <c:f>'Дума одномандатный'!$N$2:$N$76</c:f>
              <c:numCache>
                <c:formatCode>0.0</c:formatCode>
                <c:ptCount val="75"/>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одномандатный'!$AI$2:$AI$76</c:f>
              <c:numCache>
                <c:formatCode>0.0</c:formatCode>
                <c:ptCount val="75"/>
                <c:pt idx="0">
                  <c:v>10.860366713681241</c:v>
                </c:pt>
                <c:pt idx="1">
                  <c:v>7.9774375503626107</c:v>
                </c:pt>
                <c:pt idx="2">
                  <c:v>8.7484811664641562</c:v>
                </c:pt>
                <c:pt idx="3">
                  <c:v>9.2009685230024214</c:v>
                </c:pt>
                <c:pt idx="4">
                  <c:v>9.94475138121547</c:v>
                </c:pt>
                <c:pt idx="5">
                  <c:v>7.5</c:v>
                </c:pt>
                <c:pt idx="6">
                  <c:v>10.212765957446809</c:v>
                </c:pt>
                <c:pt idx="7">
                  <c:v>9.2682926829268286</c:v>
                </c:pt>
                <c:pt idx="8">
                  <c:v>8.6642599277978345</c:v>
                </c:pt>
                <c:pt idx="9">
                  <c:v>9.4537815126050422</c:v>
                </c:pt>
                <c:pt idx="10">
                  <c:v>7.9275198187995466</c:v>
                </c:pt>
                <c:pt idx="11">
                  <c:v>8.6901763224181359</c:v>
                </c:pt>
                <c:pt idx="12">
                  <c:v>9.2872570194384441</c:v>
                </c:pt>
                <c:pt idx="13">
                  <c:v>8.4415584415584419</c:v>
                </c:pt>
                <c:pt idx="14">
                  <c:v>7.942973523421589</c:v>
                </c:pt>
                <c:pt idx="15">
                  <c:v>8.9253187613843359</c:v>
                </c:pt>
                <c:pt idx="16">
                  <c:v>14.383561643835616</c:v>
                </c:pt>
                <c:pt idx="17">
                  <c:v>7.4918566775244297</c:v>
                </c:pt>
                <c:pt idx="18">
                  <c:v>11.594202898550725</c:v>
                </c:pt>
                <c:pt idx="19">
                  <c:v>15.517241379310345</c:v>
                </c:pt>
                <c:pt idx="20">
                  <c:v>7.9913606911447088</c:v>
                </c:pt>
                <c:pt idx="21">
                  <c:v>11.80722891566265</c:v>
                </c:pt>
                <c:pt idx="22">
                  <c:v>7.6555023923444976</c:v>
                </c:pt>
                <c:pt idx="23">
                  <c:v>10.353535353535353</c:v>
                </c:pt>
                <c:pt idx="24">
                  <c:v>14.736842105263158</c:v>
                </c:pt>
                <c:pt idx="25">
                  <c:v>10.602910602910603</c:v>
                </c:pt>
                <c:pt idx="26">
                  <c:v>9.8837209302325579</c:v>
                </c:pt>
                <c:pt idx="27">
                  <c:v>9.7938144329896915</c:v>
                </c:pt>
                <c:pt idx="28">
                  <c:v>9.4049904030710181</c:v>
                </c:pt>
                <c:pt idx="29">
                  <c:v>10.962821734985701</c:v>
                </c:pt>
                <c:pt idx="30">
                  <c:v>10.227272727272727</c:v>
                </c:pt>
                <c:pt idx="31">
                  <c:v>11.140583554376658</c:v>
                </c:pt>
                <c:pt idx="32">
                  <c:v>11.018131101813109</c:v>
                </c:pt>
                <c:pt idx="33">
                  <c:v>10.492505353319057</c:v>
                </c:pt>
                <c:pt idx="34">
                  <c:v>6.5891472868217056</c:v>
                </c:pt>
                <c:pt idx="35">
                  <c:v>7.6923076923076925</c:v>
                </c:pt>
                <c:pt idx="36">
                  <c:v>8.8942307692307701</c:v>
                </c:pt>
                <c:pt idx="37">
                  <c:v>11.174242424242424</c:v>
                </c:pt>
              </c:numCache>
            </c:numRef>
          </c:yVal>
          <c:bubbleSize>
            <c:numRef>
              <c:f>'Дума одномандатный'!$I$2:$I$76</c:f>
              <c:numCache>
                <c:formatCode>General</c:formatCode>
                <c:ptCount val="75"/>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4-1915-4D2F-A61C-DFA9673AF133}"/>
            </c:ext>
          </c:extLst>
        </c:ser>
        <c:ser>
          <c:idx val="13"/>
          <c:order val="5"/>
          <c:tx>
            <c:strRef>
              <c:f>'Дума одномандатный'!$AK$1</c:f>
              <c:strCache>
                <c:ptCount val="1"/>
                <c:pt idx="0">
                  <c:v>Степанов (КР)</c:v>
                </c:pt>
              </c:strCache>
            </c:strRef>
          </c:tx>
          <c:spPr>
            <a:solidFill>
              <a:srgbClr val="FF9999">
                <a:alpha val="50196"/>
              </a:srgbClr>
            </a:solidFill>
            <a:ln w="25400"/>
          </c:spPr>
          <c:invertIfNegative val="0"/>
          <c:xVal>
            <c:numRef>
              <c:f>'Дума одномандатный'!$N$2:$N$76</c:f>
              <c:numCache>
                <c:formatCode>0.0</c:formatCode>
                <c:ptCount val="75"/>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одномандатный'!$AK$2:$AK$76</c:f>
              <c:numCache>
                <c:formatCode>0.0</c:formatCode>
                <c:ptCount val="75"/>
                <c:pt idx="0">
                  <c:v>9.873060648801129</c:v>
                </c:pt>
                <c:pt idx="1">
                  <c:v>11.603545527800161</c:v>
                </c:pt>
                <c:pt idx="2">
                  <c:v>9.3560145808019435</c:v>
                </c:pt>
                <c:pt idx="3">
                  <c:v>13.559322033898304</c:v>
                </c:pt>
                <c:pt idx="4">
                  <c:v>9.6685082872928181</c:v>
                </c:pt>
                <c:pt idx="5">
                  <c:v>12.5</c:v>
                </c:pt>
                <c:pt idx="6">
                  <c:v>13.617021276595745</c:v>
                </c:pt>
                <c:pt idx="7">
                  <c:v>9.7560975609756095</c:v>
                </c:pt>
                <c:pt idx="8">
                  <c:v>10.709987966305656</c:v>
                </c:pt>
                <c:pt idx="9">
                  <c:v>11.344537815126051</c:v>
                </c:pt>
                <c:pt idx="10">
                  <c:v>8.7202718006795017</c:v>
                </c:pt>
                <c:pt idx="11">
                  <c:v>9.8236775818639792</c:v>
                </c:pt>
                <c:pt idx="12">
                  <c:v>11.879049676025918</c:v>
                </c:pt>
                <c:pt idx="13">
                  <c:v>12.337662337662337</c:v>
                </c:pt>
                <c:pt idx="14">
                  <c:v>10.590631364562118</c:v>
                </c:pt>
                <c:pt idx="15">
                  <c:v>14.936247723132968</c:v>
                </c:pt>
                <c:pt idx="16">
                  <c:v>13.013698630136986</c:v>
                </c:pt>
                <c:pt idx="17">
                  <c:v>10.09771986970684</c:v>
                </c:pt>
                <c:pt idx="18">
                  <c:v>13.623188405797102</c:v>
                </c:pt>
                <c:pt idx="19">
                  <c:v>5.1724137931034484</c:v>
                </c:pt>
                <c:pt idx="20">
                  <c:v>17.710583153347731</c:v>
                </c:pt>
                <c:pt idx="21">
                  <c:v>13.493975903614459</c:v>
                </c:pt>
                <c:pt idx="22">
                  <c:v>10.047846889952153</c:v>
                </c:pt>
                <c:pt idx="23">
                  <c:v>12.373737373737374</c:v>
                </c:pt>
                <c:pt idx="24">
                  <c:v>13.684210526315789</c:v>
                </c:pt>
                <c:pt idx="25">
                  <c:v>11.642411642411643</c:v>
                </c:pt>
                <c:pt idx="26">
                  <c:v>10.465116279069768</c:v>
                </c:pt>
                <c:pt idx="27">
                  <c:v>7.731958762886598</c:v>
                </c:pt>
                <c:pt idx="28">
                  <c:v>9.9808061420345489</c:v>
                </c:pt>
                <c:pt idx="29">
                  <c:v>10.772163965681601</c:v>
                </c:pt>
                <c:pt idx="30">
                  <c:v>8.3333333333333339</c:v>
                </c:pt>
                <c:pt idx="31">
                  <c:v>13.262599469496021</c:v>
                </c:pt>
                <c:pt idx="32">
                  <c:v>7.1129707112970708</c:v>
                </c:pt>
                <c:pt idx="33">
                  <c:v>15.845824411134904</c:v>
                </c:pt>
                <c:pt idx="34">
                  <c:v>6.5891472868217056</c:v>
                </c:pt>
                <c:pt idx="35">
                  <c:v>10.931174089068826</c:v>
                </c:pt>
                <c:pt idx="36">
                  <c:v>10.817307692307692</c:v>
                </c:pt>
                <c:pt idx="37">
                  <c:v>9.2803030303030312</c:v>
                </c:pt>
              </c:numCache>
            </c:numRef>
          </c:yVal>
          <c:bubbleSize>
            <c:numRef>
              <c:f>'Дума одномандатный'!$I$2:$I$76</c:f>
              <c:numCache>
                <c:formatCode>General</c:formatCode>
                <c:ptCount val="75"/>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5-1915-4D2F-A61C-DFA9673AF133}"/>
            </c:ext>
          </c:extLst>
        </c:ser>
        <c:ser>
          <c:idx val="2"/>
          <c:order val="6"/>
          <c:tx>
            <c:strRef>
              <c:f>'Дума одномандатный'!$AM$1</c:f>
              <c:strCache>
                <c:ptCount val="1"/>
                <c:pt idx="0">
                  <c:v>Сукязян (Экол. зеленые)</c:v>
                </c:pt>
              </c:strCache>
            </c:strRef>
          </c:tx>
          <c:spPr>
            <a:solidFill>
              <a:srgbClr val="66FF66">
                <a:alpha val="49804"/>
              </a:srgbClr>
            </a:solidFill>
            <a:ln w="25400">
              <a:noFill/>
            </a:ln>
          </c:spPr>
          <c:invertIfNegative val="0"/>
          <c:xVal>
            <c:numRef>
              <c:f>'Дума одномандатный'!$N$2:$N$39</c:f>
              <c:numCache>
                <c:formatCode>0.0</c:formatCode>
                <c:ptCount val="38"/>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одномандатный'!$AM$2:$AM$39</c:f>
              <c:numCache>
                <c:formatCode>0.0</c:formatCode>
                <c:ptCount val="38"/>
                <c:pt idx="0">
                  <c:v>2.9619181946403383</c:v>
                </c:pt>
                <c:pt idx="1">
                  <c:v>2.6591458501208702</c:v>
                </c:pt>
                <c:pt idx="2">
                  <c:v>3.4021871202916159</c:v>
                </c:pt>
                <c:pt idx="3">
                  <c:v>1.6949152542372881</c:v>
                </c:pt>
                <c:pt idx="4">
                  <c:v>3.4530386740331491</c:v>
                </c:pt>
                <c:pt idx="5">
                  <c:v>2.6388888888888888</c:v>
                </c:pt>
                <c:pt idx="6">
                  <c:v>2.978723404255319</c:v>
                </c:pt>
                <c:pt idx="7">
                  <c:v>1.3414634146341464</c:v>
                </c:pt>
                <c:pt idx="8">
                  <c:v>1.6847172081829123</c:v>
                </c:pt>
                <c:pt idx="9">
                  <c:v>3.5714285714285716</c:v>
                </c:pt>
                <c:pt idx="10">
                  <c:v>2.1517553793884483</c:v>
                </c:pt>
                <c:pt idx="11">
                  <c:v>1.7632241813602014</c:v>
                </c:pt>
                <c:pt idx="12">
                  <c:v>2.5917926565874732</c:v>
                </c:pt>
                <c:pt idx="13">
                  <c:v>3.0844155844155843</c:v>
                </c:pt>
                <c:pt idx="14">
                  <c:v>4.0733197556008145</c:v>
                </c:pt>
                <c:pt idx="15">
                  <c:v>2.1857923497267762</c:v>
                </c:pt>
                <c:pt idx="16">
                  <c:v>2.0547945205479454</c:v>
                </c:pt>
                <c:pt idx="17">
                  <c:v>3.2573289902280131</c:v>
                </c:pt>
                <c:pt idx="18">
                  <c:v>1.7391304347826086</c:v>
                </c:pt>
                <c:pt idx="19">
                  <c:v>0</c:v>
                </c:pt>
                <c:pt idx="20">
                  <c:v>2.5917926565874732</c:v>
                </c:pt>
                <c:pt idx="21">
                  <c:v>0.72289156626506024</c:v>
                </c:pt>
                <c:pt idx="22">
                  <c:v>2.8708133971291865</c:v>
                </c:pt>
                <c:pt idx="23">
                  <c:v>2.7777777777777777</c:v>
                </c:pt>
                <c:pt idx="24">
                  <c:v>0.52631578947368418</c:v>
                </c:pt>
                <c:pt idx="25">
                  <c:v>2.0790020790020791</c:v>
                </c:pt>
                <c:pt idx="26">
                  <c:v>2.0348837209302326</c:v>
                </c:pt>
                <c:pt idx="27">
                  <c:v>1.5463917525773196</c:v>
                </c:pt>
                <c:pt idx="28">
                  <c:v>1.5355086372360844</c:v>
                </c:pt>
                <c:pt idx="29">
                  <c:v>3.1458531935176359</c:v>
                </c:pt>
                <c:pt idx="30">
                  <c:v>2.2727272727272729</c:v>
                </c:pt>
                <c:pt idx="31">
                  <c:v>2.6525198938992043</c:v>
                </c:pt>
                <c:pt idx="32">
                  <c:v>2.2315202231520224</c:v>
                </c:pt>
                <c:pt idx="33">
                  <c:v>3.6402569593147751</c:v>
                </c:pt>
                <c:pt idx="34">
                  <c:v>2.3255813953488373</c:v>
                </c:pt>
                <c:pt idx="35">
                  <c:v>2.0242914979757085</c:v>
                </c:pt>
                <c:pt idx="36">
                  <c:v>3.6057692307692308</c:v>
                </c:pt>
                <c:pt idx="37">
                  <c:v>2.2727272727272729</c:v>
                </c:pt>
              </c:numCache>
            </c:numRef>
          </c:yVal>
          <c:bubbleSize>
            <c:numRef>
              <c:f>'Дума одномандатный'!$I$2:$I$39</c:f>
              <c:numCache>
                <c:formatCode>General</c:formatCode>
                <c:ptCount val="38"/>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0-736A-4602-85BD-BAFDAF504A9A}"/>
            </c:ext>
          </c:extLst>
        </c:ser>
        <c:ser>
          <c:idx val="14"/>
          <c:order val="7"/>
          <c:tx>
            <c:strRef>
              <c:f>'Дума одномандатный'!$AO$1</c:f>
              <c:strCache>
                <c:ptCount val="1"/>
                <c:pt idx="0">
                  <c:v>Теняев (КПРФ)</c:v>
                </c:pt>
              </c:strCache>
            </c:strRef>
          </c:tx>
          <c:spPr>
            <a:solidFill>
              <a:srgbClr val="FF0000">
                <a:alpha val="50196"/>
              </a:srgbClr>
            </a:solidFill>
            <a:ln w="25400">
              <a:noFill/>
            </a:ln>
            <a:effectLst/>
          </c:spPr>
          <c:invertIfNegative val="0"/>
          <c:xVal>
            <c:numRef>
              <c:f>'Дума одномандатный'!$N$2:$N$76</c:f>
              <c:numCache>
                <c:formatCode>0.0</c:formatCode>
                <c:ptCount val="75"/>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одномандатный'!$AO$2:$AO$76</c:f>
              <c:numCache>
                <c:formatCode>0.0</c:formatCode>
                <c:ptCount val="75"/>
                <c:pt idx="0">
                  <c:v>17.912552891396334</c:v>
                </c:pt>
                <c:pt idx="1">
                  <c:v>14.665592264302981</c:v>
                </c:pt>
                <c:pt idx="2">
                  <c:v>16.889428918590522</c:v>
                </c:pt>
                <c:pt idx="3">
                  <c:v>14.76997578692494</c:v>
                </c:pt>
                <c:pt idx="4">
                  <c:v>13.397790055248619</c:v>
                </c:pt>
                <c:pt idx="5">
                  <c:v>17.083333333333332</c:v>
                </c:pt>
                <c:pt idx="6">
                  <c:v>13.191489361702128</c:v>
                </c:pt>
                <c:pt idx="7">
                  <c:v>25.73170731707317</c:v>
                </c:pt>
                <c:pt idx="8">
                  <c:v>21.540312876052948</c:v>
                </c:pt>
                <c:pt idx="9">
                  <c:v>17.647058823529413</c:v>
                </c:pt>
                <c:pt idx="10">
                  <c:v>22.536806342015854</c:v>
                </c:pt>
                <c:pt idx="11">
                  <c:v>21.662468513853906</c:v>
                </c:pt>
                <c:pt idx="12">
                  <c:v>22.4622030237581</c:v>
                </c:pt>
                <c:pt idx="13">
                  <c:v>20.454545454545453</c:v>
                </c:pt>
                <c:pt idx="14">
                  <c:v>17.922606924643585</c:v>
                </c:pt>
                <c:pt idx="15">
                  <c:v>21.857923497267759</c:v>
                </c:pt>
                <c:pt idx="16">
                  <c:v>14.383561643835616</c:v>
                </c:pt>
                <c:pt idx="17">
                  <c:v>15.960912052117264</c:v>
                </c:pt>
                <c:pt idx="18">
                  <c:v>16.521739130434781</c:v>
                </c:pt>
                <c:pt idx="19">
                  <c:v>8.6206896551724146</c:v>
                </c:pt>
                <c:pt idx="20">
                  <c:v>15.334773218142548</c:v>
                </c:pt>
                <c:pt idx="21">
                  <c:v>13.493975903614459</c:v>
                </c:pt>
                <c:pt idx="22">
                  <c:v>22.966507177033492</c:v>
                </c:pt>
                <c:pt idx="23">
                  <c:v>14.393939393939394</c:v>
                </c:pt>
                <c:pt idx="24">
                  <c:v>22.631578947368421</c:v>
                </c:pt>
                <c:pt idx="25">
                  <c:v>20.374220374220375</c:v>
                </c:pt>
                <c:pt idx="26">
                  <c:v>23.546511627906977</c:v>
                </c:pt>
                <c:pt idx="27">
                  <c:v>17.010309278350515</c:v>
                </c:pt>
                <c:pt idx="28">
                  <c:v>17.658349328214971</c:v>
                </c:pt>
                <c:pt idx="29">
                  <c:v>16.777883698760725</c:v>
                </c:pt>
                <c:pt idx="30">
                  <c:v>18.560606060606062</c:v>
                </c:pt>
                <c:pt idx="31">
                  <c:v>13.793103448275861</c:v>
                </c:pt>
                <c:pt idx="32">
                  <c:v>12.273361227336123</c:v>
                </c:pt>
                <c:pt idx="33">
                  <c:v>18.41541755888651</c:v>
                </c:pt>
                <c:pt idx="34">
                  <c:v>18.217054263565892</c:v>
                </c:pt>
                <c:pt idx="35">
                  <c:v>21.862348178137651</c:v>
                </c:pt>
                <c:pt idx="36">
                  <c:v>19.951923076923077</c:v>
                </c:pt>
                <c:pt idx="37">
                  <c:v>15.340909090909092</c:v>
                </c:pt>
              </c:numCache>
            </c:numRef>
          </c:yVal>
          <c:bubbleSize>
            <c:numRef>
              <c:f>'Дума одномандатный'!$I$2:$I$76</c:f>
              <c:numCache>
                <c:formatCode>General</c:formatCode>
                <c:ptCount val="75"/>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6-1915-4D2F-A61C-DFA9673AF133}"/>
            </c:ext>
          </c:extLst>
        </c:ser>
        <c:ser>
          <c:idx val="15"/>
          <c:order val="8"/>
          <c:tx>
            <c:strRef>
              <c:f>'Дума одномандатный'!$AQ$1</c:f>
              <c:strCache>
                <c:ptCount val="1"/>
                <c:pt idx="0">
                  <c:v>Ханафиев (Пенсионеров)</c:v>
                </c:pt>
              </c:strCache>
            </c:strRef>
          </c:tx>
          <c:spPr>
            <a:solidFill>
              <a:srgbClr val="996633">
                <a:alpha val="50196"/>
              </a:srgbClr>
            </a:solidFill>
            <a:ln w="25400">
              <a:noFill/>
            </a:ln>
            <a:effectLst/>
          </c:spPr>
          <c:invertIfNegative val="0"/>
          <c:xVal>
            <c:numRef>
              <c:f>'Дума одномандатный'!$N$2:$N$76</c:f>
              <c:numCache>
                <c:formatCode>0.0</c:formatCode>
                <c:ptCount val="75"/>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одномандатный'!$AQ$2:$AQ$76</c:f>
              <c:numCache>
                <c:formatCode>0.0</c:formatCode>
                <c:ptCount val="75"/>
                <c:pt idx="0">
                  <c:v>3.6671368124118477</c:v>
                </c:pt>
                <c:pt idx="1">
                  <c:v>3.6261079774375502</c:v>
                </c:pt>
                <c:pt idx="2">
                  <c:v>4.7387606318347508</c:v>
                </c:pt>
                <c:pt idx="3">
                  <c:v>4.8426150121065374</c:v>
                </c:pt>
                <c:pt idx="4">
                  <c:v>5.2486187845303869</c:v>
                </c:pt>
                <c:pt idx="5">
                  <c:v>3.3333333333333335</c:v>
                </c:pt>
                <c:pt idx="6">
                  <c:v>3.4042553191489362</c:v>
                </c:pt>
                <c:pt idx="7">
                  <c:v>4.2682926829268295</c:v>
                </c:pt>
                <c:pt idx="8">
                  <c:v>3.8507821901323704</c:v>
                </c:pt>
                <c:pt idx="9">
                  <c:v>2.9411764705882355</c:v>
                </c:pt>
                <c:pt idx="10">
                  <c:v>4.8697621744054356</c:v>
                </c:pt>
                <c:pt idx="11">
                  <c:v>4.5340050377833752</c:v>
                </c:pt>
                <c:pt idx="12">
                  <c:v>3.2397408207343412</c:v>
                </c:pt>
                <c:pt idx="13">
                  <c:v>2.7597402597402598</c:v>
                </c:pt>
                <c:pt idx="14">
                  <c:v>4.2769857433808554</c:v>
                </c:pt>
                <c:pt idx="15">
                  <c:v>5.4644808743169397</c:v>
                </c:pt>
                <c:pt idx="16">
                  <c:v>6.8493150684931505</c:v>
                </c:pt>
                <c:pt idx="17">
                  <c:v>4.5602605863192185</c:v>
                </c:pt>
                <c:pt idx="18">
                  <c:v>4.0579710144927539</c:v>
                </c:pt>
                <c:pt idx="19">
                  <c:v>5.1724137931034484</c:v>
                </c:pt>
                <c:pt idx="20">
                  <c:v>2.8077753779697625</c:v>
                </c:pt>
                <c:pt idx="21">
                  <c:v>6.9879518072289155</c:v>
                </c:pt>
                <c:pt idx="22">
                  <c:v>2.8708133971291865</c:v>
                </c:pt>
                <c:pt idx="23">
                  <c:v>3.2828282828282829</c:v>
                </c:pt>
                <c:pt idx="24">
                  <c:v>4.2105263157894735</c:v>
                </c:pt>
                <c:pt idx="25">
                  <c:v>2.7027027027027026</c:v>
                </c:pt>
                <c:pt idx="26">
                  <c:v>3.7790697674418605</c:v>
                </c:pt>
                <c:pt idx="27">
                  <c:v>5.6701030927835054</c:v>
                </c:pt>
                <c:pt idx="28">
                  <c:v>4.0307101727447217</c:v>
                </c:pt>
                <c:pt idx="29">
                  <c:v>5.5290753098188752</c:v>
                </c:pt>
                <c:pt idx="30">
                  <c:v>3.4090909090909092</c:v>
                </c:pt>
                <c:pt idx="31">
                  <c:v>3.183023872679045</c:v>
                </c:pt>
                <c:pt idx="32">
                  <c:v>4.6025104602510458</c:v>
                </c:pt>
                <c:pt idx="33">
                  <c:v>2.3554603854389722</c:v>
                </c:pt>
                <c:pt idx="34">
                  <c:v>3.8759689922480618</c:v>
                </c:pt>
                <c:pt idx="35">
                  <c:v>4.4534412955465585</c:v>
                </c:pt>
                <c:pt idx="36">
                  <c:v>5.5288461538461542</c:v>
                </c:pt>
                <c:pt idx="37">
                  <c:v>3.0303030303030303</c:v>
                </c:pt>
              </c:numCache>
            </c:numRef>
          </c:yVal>
          <c:bubbleSize>
            <c:numRef>
              <c:f>'Дума одномандатный'!$I$2:$I$76</c:f>
              <c:numCache>
                <c:formatCode>General</c:formatCode>
                <c:ptCount val="75"/>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7-1915-4D2F-A61C-DFA9673AF133}"/>
            </c:ext>
          </c:extLst>
        </c:ser>
        <c:ser>
          <c:idx val="4"/>
          <c:order val="9"/>
          <c:tx>
            <c:strRef>
              <c:f>'Дума одномандатный'!$AS$1</c:f>
              <c:strCache>
                <c:ptCount val="1"/>
                <c:pt idx="0">
                  <c:v>Шерягин (Родина)</c:v>
                </c:pt>
              </c:strCache>
            </c:strRef>
          </c:tx>
          <c:spPr>
            <a:solidFill>
              <a:srgbClr val="9900FF">
                <a:alpha val="49804"/>
              </a:srgbClr>
            </a:solidFill>
            <a:ln w="25400">
              <a:noFill/>
            </a:ln>
          </c:spPr>
          <c:invertIfNegative val="0"/>
          <c:xVal>
            <c:numRef>
              <c:f>'Дума одномандатный'!$N$2:$N$76</c:f>
              <c:numCache>
                <c:formatCode>0.0</c:formatCode>
                <c:ptCount val="75"/>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одномандатный'!$AS$2:$AS$76</c:f>
              <c:numCache>
                <c:formatCode>0.0</c:formatCode>
                <c:ptCount val="75"/>
                <c:pt idx="0">
                  <c:v>3.244005641748942</c:v>
                </c:pt>
                <c:pt idx="1">
                  <c:v>2.8203062046736505</c:v>
                </c:pt>
                <c:pt idx="2">
                  <c:v>2.6731470230862699</c:v>
                </c:pt>
                <c:pt idx="3">
                  <c:v>1.6949152542372881</c:v>
                </c:pt>
                <c:pt idx="4">
                  <c:v>5.5248618784530388</c:v>
                </c:pt>
                <c:pt idx="5">
                  <c:v>3.6111111111111112</c:v>
                </c:pt>
                <c:pt idx="6">
                  <c:v>2.5531914893617023</c:v>
                </c:pt>
                <c:pt idx="7">
                  <c:v>2.3170731707317072</c:v>
                </c:pt>
                <c:pt idx="8">
                  <c:v>2.0457280385078218</c:v>
                </c:pt>
                <c:pt idx="9">
                  <c:v>2.3109243697478989</c:v>
                </c:pt>
                <c:pt idx="10">
                  <c:v>3.5107587768969424</c:v>
                </c:pt>
                <c:pt idx="11">
                  <c:v>2.0151133501259446</c:v>
                </c:pt>
                <c:pt idx="12">
                  <c:v>2.5917926565874732</c:v>
                </c:pt>
                <c:pt idx="13">
                  <c:v>1.7857142857142858</c:v>
                </c:pt>
                <c:pt idx="14">
                  <c:v>1.8329938900203666</c:v>
                </c:pt>
                <c:pt idx="15">
                  <c:v>1.2750455373406193</c:v>
                </c:pt>
                <c:pt idx="16">
                  <c:v>2.0547945205479454</c:v>
                </c:pt>
                <c:pt idx="17">
                  <c:v>1.3029315960912051</c:v>
                </c:pt>
                <c:pt idx="18">
                  <c:v>2.0289855072463769</c:v>
                </c:pt>
                <c:pt idx="19">
                  <c:v>4.3103448275862073</c:v>
                </c:pt>
                <c:pt idx="20">
                  <c:v>3.0237580993520519</c:v>
                </c:pt>
                <c:pt idx="21">
                  <c:v>1.2048192771084338</c:v>
                </c:pt>
                <c:pt idx="22">
                  <c:v>2.8708133971291865</c:v>
                </c:pt>
                <c:pt idx="23">
                  <c:v>3.5353535353535355</c:v>
                </c:pt>
                <c:pt idx="24">
                  <c:v>0.78947368421052633</c:v>
                </c:pt>
                <c:pt idx="25">
                  <c:v>1.8711018711018712</c:v>
                </c:pt>
                <c:pt idx="26">
                  <c:v>2.6162790697674421</c:v>
                </c:pt>
                <c:pt idx="27">
                  <c:v>2.5773195876288661</c:v>
                </c:pt>
                <c:pt idx="28">
                  <c:v>3.0710172744721689</c:v>
                </c:pt>
                <c:pt idx="29">
                  <c:v>3.2411820781696856</c:v>
                </c:pt>
                <c:pt idx="30">
                  <c:v>2.6515151515151514</c:v>
                </c:pt>
                <c:pt idx="31">
                  <c:v>3.4482758620689653</c:v>
                </c:pt>
                <c:pt idx="32">
                  <c:v>2.9288702928870292</c:v>
                </c:pt>
                <c:pt idx="33">
                  <c:v>1.4989293361884368</c:v>
                </c:pt>
                <c:pt idx="34">
                  <c:v>2.3255813953488373</c:v>
                </c:pt>
                <c:pt idx="35">
                  <c:v>2.42914979757085</c:v>
                </c:pt>
                <c:pt idx="36">
                  <c:v>3.125</c:v>
                </c:pt>
                <c:pt idx="37">
                  <c:v>2.6515151515151514</c:v>
                </c:pt>
              </c:numCache>
            </c:numRef>
          </c:yVal>
          <c:bubbleSize>
            <c:numRef>
              <c:f>'Дума одномандатный'!$I$2:$I$76</c:f>
              <c:numCache>
                <c:formatCode>General</c:formatCode>
                <c:ptCount val="75"/>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8-1915-4D2F-A61C-DFA9673AF133}"/>
            </c:ext>
          </c:extLst>
        </c:ser>
        <c:ser>
          <c:idx val="0"/>
          <c:order val="10"/>
          <c:tx>
            <c:strRef>
              <c:f>'Дума одномандатный'!$V$1</c:f>
              <c:strCache>
                <c:ptCount val="1"/>
                <c:pt idx="0">
                  <c:v>Недействительных</c:v>
                </c:pt>
              </c:strCache>
            </c:strRef>
          </c:tx>
          <c:spPr>
            <a:noFill/>
            <a:ln w="6350">
              <a:solidFill>
                <a:srgbClr val="000000"/>
              </a:solidFill>
            </a:ln>
          </c:spPr>
          <c:invertIfNegative val="0"/>
          <c:xVal>
            <c:numRef>
              <c:f>'Дума одномандатный'!$N$2:$N$76</c:f>
              <c:numCache>
                <c:formatCode>0.0</c:formatCode>
                <c:ptCount val="75"/>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одномандатный'!$V$2:$V$76</c:f>
              <c:numCache>
                <c:formatCode>0.0</c:formatCode>
                <c:ptCount val="75"/>
                <c:pt idx="0">
                  <c:v>7.6163610719322987</c:v>
                </c:pt>
                <c:pt idx="1">
                  <c:v>10.95890410958904</c:v>
                </c:pt>
                <c:pt idx="2">
                  <c:v>9.5990279465370598</c:v>
                </c:pt>
                <c:pt idx="3">
                  <c:v>9.9273607748184016</c:v>
                </c:pt>
                <c:pt idx="4">
                  <c:v>5.1104972375690609</c:v>
                </c:pt>
                <c:pt idx="5">
                  <c:v>5.9722222222222223</c:v>
                </c:pt>
                <c:pt idx="6">
                  <c:v>5.957446808510638</c:v>
                </c:pt>
                <c:pt idx="7">
                  <c:v>6.2195121951219514</c:v>
                </c:pt>
                <c:pt idx="8">
                  <c:v>7.2202166064981945</c:v>
                </c:pt>
                <c:pt idx="9">
                  <c:v>12.184873949579831</c:v>
                </c:pt>
                <c:pt idx="10">
                  <c:v>11.43827859569649</c:v>
                </c:pt>
                <c:pt idx="11">
                  <c:v>8.6901763224181359</c:v>
                </c:pt>
                <c:pt idx="12">
                  <c:v>7.7753779697624186</c:v>
                </c:pt>
                <c:pt idx="13">
                  <c:v>8.4415584415584419</c:v>
                </c:pt>
                <c:pt idx="14">
                  <c:v>11.201629327902241</c:v>
                </c:pt>
                <c:pt idx="15">
                  <c:v>7.1038251366120218</c:v>
                </c:pt>
                <c:pt idx="16">
                  <c:v>10.95890410958904</c:v>
                </c:pt>
                <c:pt idx="17">
                  <c:v>8.7947882736156355</c:v>
                </c:pt>
                <c:pt idx="18">
                  <c:v>6.666666666666667</c:v>
                </c:pt>
                <c:pt idx="19">
                  <c:v>6.8965517241379306</c:v>
                </c:pt>
                <c:pt idx="20">
                  <c:v>8.8552915766738654</c:v>
                </c:pt>
                <c:pt idx="21">
                  <c:v>6.7469879518072293</c:v>
                </c:pt>
                <c:pt idx="22">
                  <c:v>5.2631578947368425</c:v>
                </c:pt>
                <c:pt idx="23">
                  <c:v>7.0707070707070709</c:v>
                </c:pt>
                <c:pt idx="24">
                  <c:v>6.8421052631578947</c:v>
                </c:pt>
                <c:pt idx="25">
                  <c:v>7.0686070686070686</c:v>
                </c:pt>
                <c:pt idx="26">
                  <c:v>10.755813953488373</c:v>
                </c:pt>
                <c:pt idx="27">
                  <c:v>10.309278350515465</c:v>
                </c:pt>
                <c:pt idx="28">
                  <c:v>9.2130518234165066</c:v>
                </c:pt>
                <c:pt idx="29">
                  <c:v>6.3870352716873215</c:v>
                </c:pt>
                <c:pt idx="30">
                  <c:v>6.0606060606060606</c:v>
                </c:pt>
                <c:pt idx="31">
                  <c:v>10.344827586206897</c:v>
                </c:pt>
                <c:pt idx="32">
                  <c:v>7.531380753138075</c:v>
                </c:pt>
                <c:pt idx="33">
                  <c:v>6.6381156316916492</c:v>
                </c:pt>
                <c:pt idx="34">
                  <c:v>8.5271317829457356</c:v>
                </c:pt>
                <c:pt idx="35">
                  <c:v>7.6923076923076925</c:v>
                </c:pt>
                <c:pt idx="36">
                  <c:v>6.490384615384615</c:v>
                </c:pt>
                <c:pt idx="37">
                  <c:v>9.0909090909090917</c:v>
                </c:pt>
              </c:numCache>
            </c:numRef>
          </c:yVal>
          <c:bubbleSize>
            <c:numRef>
              <c:f>'Дума одномандатный'!$I$2:$I$76</c:f>
              <c:numCache>
                <c:formatCode>General</c:formatCode>
                <c:ptCount val="75"/>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0-8E4C-44BC-8654-729D3219AB2C}"/>
            </c:ext>
          </c:extLst>
        </c:ser>
        <c:ser>
          <c:idx val="1"/>
          <c:order val="11"/>
          <c:tx>
            <c:strRef>
              <c:f>'Дума одномандатный'!$T$1</c:f>
              <c:strCache>
                <c:ptCount val="1"/>
                <c:pt idx="0">
                  <c:v>Надомка</c:v>
                </c:pt>
              </c:strCache>
            </c:strRef>
          </c:tx>
          <c:spPr>
            <a:noFill/>
            <a:ln w="6350">
              <a:solidFill>
                <a:srgbClr val="000000"/>
              </a:solidFill>
              <a:prstDash val="sysDot"/>
            </a:ln>
          </c:spPr>
          <c:invertIfNegative val="0"/>
          <c:xVal>
            <c:numRef>
              <c:f>'Дума одномандатный'!$N$2:$N$76</c:f>
              <c:numCache>
                <c:formatCode>0.0</c:formatCode>
                <c:ptCount val="75"/>
                <c:pt idx="0">
                  <c:v>40.421892816419614</c:v>
                </c:pt>
                <c:pt idx="1">
                  <c:v>46.549137284321077</c:v>
                </c:pt>
                <c:pt idx="2">
                  <c:v>40.459882583170256</c:v>
                </c:pt>
                <c:pt idx="3">
                  <c:v>38.773669972948603</c:v>
                </c:pt>
                <c:pt idx="4">
                  <c:v>40.834743372814437</c:v>
                </c:pt>
                <c:pt idx="5">
                  <c:v>46.541693600517128</c:v>
                </c:pt>
                <c:pt idx="6">
                  <c:v>39.695945945945944</c:v>
                </c:pt>
                <c:pt idx="7">
                  <c:v>33.730974907445493</c:v>
                </c:pt>
                <c:pt idx="8">
                  <c:v>28.517630948305374</c:v>
                </c:pt>
                <c:pt idx="9">
                  <c:v>30.571612074502248</c:v>
                </c:pt>
                <c:pt idx="10">
                  <c:v>32.391782831988259</c:v>
                </c:pt>
                <c:pt idx="11">
                  <c:v>34.018851756640963</c:v>
                </c:pt>
                <c:pt idx="12">
                  <c:v>29.603580562659847</c:v>
                </c:pt>
                <c:pt idx="13">
                  <c:v>34.645669291338585</c:v>
                </c:pt>
                <c:pt idx="14">
                  <c:v>40.311986863710999</c:v>
                </c:pt>
                <c:pt idx="15">
                  <c:v>44.779771615008158</c:v>
                </c:pt>
                <c:pt idx="16">
                  <c:v>31.533477321814257</c:v>
                </c:pt>
                <c:pt idx="17">
                  <c:v>45.68452380952381</c:v>
                </c:pt>
                <c:pt idx="18">
                  <c:v>50.072568940493468</c:v>
                </c:pt>
                <c:pt idx="19">
                  <c:v>52.488687782805428</c:v>
                </c:pt>
                <c:pt idx="20">
                  <c:v>36.399371069182386</c:v>
                </c:pt>
                <c:pt idx="21">
                  <c:v>51.297898640296665</c:v>
                </c:pt>
                <c:pt idx="22">
                  <c:v>49.761904761904759</c:v>
                </c:pt>
                <c:pt idx="23">
                  <c:v>33.221476510067113</c:v>
                </c:pt>
                <c:pt idx="24">
                  <c:v>36.468330134357004</c:v>
                </c:pt>
                <c:pt idx="25">
                  <c:v>33.588850174216027</c:v>
                </c:pt>
                <c:pt idx="26">
                  <c:v>34.126984126984127</c:v>
                </c:pt>
                <c:pt idx="27">
                  <c:v>43.990929705215422</c:v>
                </c:pt>
                <c:pt idx="28">
                  <c:v>43.561872909698998</c:v>
                </c:pt>
                <c:pt idx="29">
                  <c:v>38.117732558139537</c:v>
                </c:pt>
                <c:pt idx="30">
                  <c:v>31.578947368421051</c:v>
                </c:pt>
                <c:pt idx="31">
                  <c:v>41.611479028697573</c:v>
                </c:pt>
                <c:pt idx="32">
                  <c:v>40.508474576271183</c:v>
                </c:pt>
                <c:pt idx="33">
                  <c:v>38.755186721991699</c:v>
                </c:pt>
                <c:pt idx="34">
                  <c:v>26.895119418483905</c:v>
                </c:pt>
                <c:pt idx="35">
                  <c:v>37.142857142857146</c:v>
                </c:pt>
                <c:pt idx="36">
                  <c:v>29.545454545454547</c:v>
                </c:pt>
                <c:pt idx="37">
                  <c:v>36.164383561643838</c:v>
                </c:pt>
              </c:numCache>
            </c:numRef>
          </c:xVal>
          <c:yVal>
            <c:numRef>
              <c:f>'Дума одномандатный'!$T$2:$T$76</c:f>
              <c:numCache>
                <c:formatCode>0.0</c:formatCode>
                <c:ptCount val="75"/>
                <c:pt idx="0">
                  <c:v>0.98730606488011285</c:v>
                </c:pt>
                <c:pt idx="1">
                  <c:v>1.8533440773569703</c:v>
                </c:pt>
                <c:pt idx="2">
                  <c:v>0.97205346294046169</c:v>
                </c:pt>
                <c:pt idx="3">
                  <c:v>4.1162227602905572</c:v>
                </c:pt>
                <c:pt idx="4">
                  <c:v>13.121546961325967</c:v>
                </c:pt>
                <c:pt idx="5">
                  <c:v>13.888888888888889</c:v>
                </c:pt>
                <c:pt idx="6">
                  <c:v>16.595744680851062</c:v>
                </c:pt>
                <c:pt idx="7">
                  <c:v>1.5853658536585367</c:v>
                </c:pt>
                <c:pt idx="8">
                  <c:v>1.6847172081829123</c:v>
                </c:pt>
                <c:pt idx="9">
                  <c:v>1.0504201680672269</c:v>
                </c:pt>
                <c:pt idx="10">
                  <c:v>0.67950169875424693</c:v>
                </c:pt>
                <c:pt idx="11">
                  <c:v>1.5113350125944585</c:v>
                </c:pt>
                <c:pt idx="12">
                  <c:v>0.86393088552915764</c:v>
                </c:pt>
                <c:pt idx="13">
                  <c:v>7.7922077922077921</c:v>
                </c:pt>
                <c:pt idx="14">
                  <c:v>5.9063136456211813</c:v>
                </c:pt>
                <c:pt idx="15">
                  <c:v>10.018214936247723</c:v>
                </c:pt>
                <c:pt idx="16">
                  <c:v>11.643835616438356</c:v>
                </c:pt>
                <c:pt idx="17">
                  <c:v>15.635179153094462</c:v>
                </c:pt>
                <c:pt idx="18">
                  <c:v>21.44927536231884</c:v>
                </c:pt>
                <c:pt idx="19">
                  <c:v>38.793103448275865</c:v>
                </c:pt>
                <c:pt idx="20">
                  <c:v>14.254859611231101</c:v>
                </c:pt>
                <c:pt idx="21">
                  <c:v>33.975903614457835</c:v>
                </c:pt>
                <c:pt idx="22">
                  <c:v>24.401913875598087</c:v>
                </c:pt>
                <c:pt idx="23">
                  <c:v>12.121212121212121</c:v>
                </c:pt>
                <c:pt idx="24">
                  <c:v>24.210526315789473</c:v>
                </c:pt>
                <c:pt idx="25">
                  <c:v>12.474012474012474</c:v>
                </c:pt>
                <c:pt idx="26">
                  <c:v>11.337209302325581</c:v>
                </c:pt>
                <c:pt idx="27">
                  <c:v>35.051546391752581</c:v>
                </c:pt>
                <c:pt idx="28">
                  <c:v>7.4856046065259116</c:v>
                </c:pt>
                <c:pt idx="29">
                  <c:v>12.678741658722593</c:v>
                </c:pt>
                <c:pt idx="30">
                  <c:v>15.151515151515152</c:v>
                </c:pt>
                <c:pt idx="31">
                  <c:v>19.628647214854112</c:v>
                </c:pt>
                <c:pt idx="32">
                  <c:v>2.0920502092050208</c:v>
                </c:pt>
                <c:pt idx="33">
                  <c:v>8.7794432548179877</c:v>
                </c:pt>
                <c:pt idx="34">
                  <c:v>8.9147286821705425</c:v>
                </c:pt>
                <c:pt idx="35">
                  <c:v>18.623481781376519</c:v>
                </c:pt>
                <c:pt idx="36">
                  <c:v>4.3269230769230766</c:v>
                </c:pt>
                <c:pt idx="37">
                  <c:v>1.5151515151515151</c:v>
                </c:pt>
              </c:numCache>
            </c:numRef>
          </c:yVal>
          <c:bubbleSize>
            <c:numRef>
              <c:f>'Дума одномандатный'!$I$2:$I$76</c:f>
              <c:numCache>
                <c:formatCode>General</c:formatCode>
                <c:ptCount val="75"/>
                <c:pt idx="0">
                  <c:v>1754</c:v>
                </c:pt>
                <c:pt idx="1">
                  <c:v>2666</c:v>
                </c:pt>
                <c:pt idx="2">
                  <c:v>2044</c:v>
                </c:pt>
                <c:pt idx="3">
                  <c:v>1109</c:v>
                </c:pt>
                <c:pt idx="4">
                  <c:v>1773</c:v>
                </c:pt>
                <c:pt idx="5">
                  <c:v>1547</c:v>
                </c:pt>
                <c:pt idx="6">
                  <c:v>592</c:v>
                </c:pt>
                <c:pt idx="7">
                  <c:v>2431</c:v>
                </c:pt>
                <c:pt idx="8">
                  <c:v>2921</c:v>
                </c:pt>
                <c:pt idx="9">
                  <c:v>1557</c:v>
                </c:pt>
                <c:pt idx="10">
                  <c:v>2726</c:v>
                </c:pt>
                <c:pt idx="11">
                  <c:v>2334</c:v>
                </c:pt>
                <c:pt idx="12">
                  <c:v>1564</c:v>
                </c:pt>
                <c:pt idx="13">
                  <c:v>1778</c:v>
                </c:pt>
                <c:pt idx="14">
                  <c:v>1218</c:v>
                </c:pt>
                <c:pt idx="15">
                  <c:v>1226</c:v>
                </c:pt>
                <c:pt idx="16">
                  <c:v>463</c:v>
                </c:pt>
                <c:pt idx="17">
                  <c:v>672</c:v>
                </c:pt>
                <c:pt idx="18">
                  <c:v>689</c:v>
                </c:pt>
                <c:pt idx="19">
                  <c:v>221</c:v>
                </c:pt>
                <c:pt idx="20">
                  <c:v>1272</c:v>
                </c:pt>
                <c:pt idx="21">
                  <c:v>809</c:v>
                </c:pt>
                <c:pt idx="22">
                  <c:v>420</c:v>
                </c:pt>
                <c:pt idx="23">
                  <c:v>1192</c:v>
                </c:pt>
                <c:pt idx="24">
                  <c:v>1042</c:v>
                </c:pt>
                <c:pt idx="25">
                  <c:v>1435</c:v>
                </c:pt>
                <c:pt idx="26">
                  <c:v>1008</c:v>
                </c:pt>
                <c:pt idx="27">
                  <c:v>441</c:v>
                </c:pt>
                <c:pt idx="28">
                  <c:v>1196</c:v>
                </c:pt>
                <c:pt idx="29">
                  <c:v>2752</c:v>
                </c:pt>
                <c:pt idx="30">
                  <c:v>836</c:v>
                </c:pt>
                <c:pt idx="31">
                  <c:v>906</c:v>
                </c:pt>
                <c:pt idx="32">
                  <c:v>1770</c:v>
                </c:pt>
                <c:pt idx="33">
                  <c:v>1205</c:v>
                </c:pt>
                <c:pt idx="34">
                  <c:v>963</c:v>
                </c:pt>
                <c:pt idx="35">
                  <c:v>665</c:v>
                </c:pt>
                <c:pt idx="36">
                  <c:v>1408</c:v>
                </c:pt>
                <c:pt idx="37">
                  <c:v>1460</c:v>
                </c:pt>
              </c:numCache>
            </c:numRef>
          </c:bubbleSize>
          <c:bubble3D val="0"/>
          <c:extLst>
            <c:ext xmlns:c16="http://schemas.microsoft.com/office/drawing/2014/chart" uri="{C3380CC4-5D6E-409C-BE32-E72D297353CC}">
              <c16:uniqueId val="{00000001-8E4C-44BC-8654-729D3219AB2C}"/>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80"/>
          <c:min val="2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39235860409146"/>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7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7467616959064329"/>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75828479743281185"/>
          <c:y val="0.11363028175551161"/>
          <c:w val="0.18185760128359404"/>
          <c:h val="0.42026710526315791"/>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928574124396142E-2"/>
          <c:y val="2.9282905247058105E-2"/>
          <c:w val="0.95261901191169107"/>
          <c:h val="0.92797105263157886"/>
        </c:manualLayout>
      </c:layout>
      <c:bubbleChart>
        <c:varyColors val="0"/>
        <c:ser>
          <c:idx val="8"/>
          <c:order val="0"/>
          <c:tx>
            <c:strRef>
              <c:f>'Мособлдума одномандатный'!$AA$1</c:f>
              <c:strCache>
                <c:ptCount val="1"/>
                <c:pt idx="0">
                  <c:v>Алешкин (Яблоко)</c:v>
                </c:pt>
              </c:strCache>
            </c:strRef>
          </c:tx>
          <c:spPr>
            <a:solidFill>
              <a:srgbClr val="FF00FF">
                <a:alpha val="50196"/>
              </a:srgbClr>
            </a:solidFill>
            <a:ln w="25400">
              <a:noFill/>
            </a:ln>
          </c:spPr>
          <c:invertIfNegative val="0"/>
          <c:xVal>
            <c:numRef>
              <c:f>'Мособлдума одномандатный'!$N$2:$N$39</c:f>
              <c:numCache>
                <c:formatCode>0.0</c:formatCode>
                <c:ptCount val="38"/>
                <c:pt idx="0">
                  <c:v>40.241102181400692</c:v>
                </c:pt>
                <c:pt idx="1">
                  <c:v>45.009633911368013</c:v>
                </c:pt>
                <c:pt idx="2">
                  <c:v>40.881763527054112</c:v>
                </c:pt>
                <c:pt idx="3">
                  <c:v>38.475336322869957</c:v>
                </c:pt>
                <c:pt idx="4">
                  <c:v>41.793570219966156</c:v>
                </c:pt>
                <c:pt idx="5">
                  <c:v>45.140247879973906</c:v>
                </c:pt>
                <c:pt idx="6">
                  <c:v>39.593908629441621</c:v>
                </c:pt>
                <c:pt idx="7">
                  <c:v>33.044911413267407</c:v>
                </c:pt>
                <c:pt idx="8">
                  <c:v>28.295376121463079</c:v>
                </c:pt>
                <c:pt idx="9">
                  <c:v>30.258064516129032</c:v>
                </c:pt>
                <c:pt idx="10">
                  <c:v>32.249817384952522</c:v>
                </c:pt>
                <c:pt idx="11">
                  <c:v>33.433091064557502</c:v>
                </c:pt>
                <c:pt idx="12">
                  <c:v>29.269841269841269</c:v>
                </c:pt>
                <c:pt idx="13">
                  <c:v>34.772727272727273</c:v>
                </c:pt>
                <c:pt idx="14">
                  <c:v>39.819376026272579</c:v>
                </c:pt>
                <c:pt idx="15">
                  <c:v>43.89067524115756</c:v>
                </c:pt>
                <c:pt idx="16">
                  <c:v>31.612903225806452</c:v>
                </c:pt>
                <c:pt idx="17">
                  <c:v>52.710843373493979</c:v>
                </c:pt>
                <c:pt idx="18">
                  <c:v>58.248175182481752</c:v>
                </c:pt>
                <c:pt idx="19">
                  <c:v>57.407407407407405</c:v>
                </c:pt>
                <c:pt idx="20">
                  <c:v>36.051159072741804</c:v>
                </c:pt>
                <c:pt idx="21">
                  <c:v>50.124688279301743</c:v>
                </c:pt>
                <c:pt idx="22">
                  <c:v>49.763033175355453</c:v>
                </c:pt>
                <c:pt idx="23">
                  <c:v>33.07692307692308</c:v>
                </c:pt>
                <c:pt idx="24">
                  <c:v>35.858101629913712</c:v>
                </c:pt>
                <c:pt idx="25">
                  <c:v>33.14407381121363</c:v>
                </c:pt>
                <c:pt idx="26">
                  <c:v>37.014314928425357</c:v>
                </c:pt>
                <c:pt idx="27">
                  <c:v>44.675925925925924</c:v>
                </c:pt>
                <c:pt idx="28">
                  <c:v>41.529105125977409</c:v>
                </c:pt>
                <c:pt idx="29">
                  <c:v>38.548919017955292</c:v>
                </c:pt>
                <c:pt idx="30">
                  <c:v>31.167268351383875</c:v>
                </c:pt>
                <c:pt idx="31">
                  <c:v>41.734104046242777</c:v>
                </c:pt>
                <c:pt idx="32">
                  <c:v>35.958188153310104</c:v>
                </c:pt>
                <c:pt idx="33">
                  <c:v>38.42323651452282</c:v>
                </c:pt>
                <c:pt idx="34">
                  <c:v>26.541274817136888</c:v>
                </c:pt>
                <c:pt idx="35">
                  <c:v>37.272727272727273</c:v>
                </c:pt>
                <c:pt idx="36">
                  <c:v>29.237288135593221</c:v>
                </c:pt>
                <c:pt idx="37">
                  <c:v>35.547945205479451</c:v>
                </c:pt>
              </c:numCache>
            </c:numRef>
          </c:xVal>
          <c:yVal>
            <c:numRef>
              <c:f>'Мособлдума одномандатный'!$AA$2:$AA$39</c:f>
              <c:numCache>
                <c:formatCode>0.0</c:formatCode>
                <c:ptCount val="38"/>
                <c:pt idx="0">
                  <c:v>6.5620542082738949</c:v>
                </c:pt>
                <c:pt idx="1">
                  <c:v>5.3082191780821919</c:v>
                </c:pt>
                <c:pt idx="2">
                  <c:v>4.6683046683046685</c:v>
                </c:pt>
                <c:pt idx="3">
                  <c:v>5.5825242718446599</c:v>
                </c:pt>
                <c:pt idx="4">
                  <c:v>4.9932523616734139</c:v>
                </c:pt>
                <c:pt idx="5">
                  <c:v>6.0693641618497107</c:v>
                </c:pt>
                <c:pt idx="6">
                  <c:v>6.8376068376068373</c:v>
                </c:pt>
                <c:pt idx="7">
                  <c:v>6.4837905236907734</c:v>
                </c:pt>
                <c:pt idx="8">
                  <c:v>6.1124694376528117</c:v>
                </c:pt>
                <c:pt idx="9">
                  <c:v>7.0362473347547976</c:v>
                </c:pt>
                <c:pt idx="10">
                  <c:v>4.5300113250283127</c:v>
                </c:pt>
                <c:pt idx="11">
                  <c:v>6.0102301790281327</c:v>
                </c:pt>
                <c:pt idx="12">
                  <c:v>5.2060737527114966</c:v>
                </c:pt>
                <c:pt idx="13">
                  <c:v>5.882352941176471</c:v>
                </c:pt>
                <c:pt idx="14">
                  <c:v>6.804123711340206</c:v>
                </c:pt>
                <c:pt idx="15">
                  <c:v>6.4102564102564106</c:v>
                </c:pt>
                <c:pt idx="16">
                  <c:v>4.7619047619047619</c:v>
                </c:pt>
                <c:pt idx="17">
                  <c:v>1.9867549668874172</c:v>
                </c:pt>
                <c:pt idx="18">
                  <c:v>6.4615384615384617</c:v>
                </c:pt>
                <c:pt idx="19">
                  <c:v>8.064516129032258</c:v>
                </c:pt>
                <c:pt idx="20">
                  <c:v>4.8780487804878048</c:v>
                </c:pt>
                <c:pt idx="21">
                  <c:v>8.2089552238805972</c:v>
                </c:pt>
                <c:pt idx="22">
                  <c:v>4.7846889952153111</c:v>
                </c:pt>
                <c:pt idx="23">
                  <c:v>4.1343669250645991</c:v>
                </c:pt>
                <c:pt idx="24">
                  <c:v>6.4171122994652405</c:v>
                </c:pt>
                <c:pt idx="25">
                  <c:v>4.925053533190578</c:v>
                </c:pt>
                <c:pt idx="26">
                  <c:v>3.3149171270718232</c:v>
                </c:pt>
                <c:pt idx="27">
                  <c:v>5.6994818652849739</c:v>
                </c:pt>
                <c:pt idx="28">
                  <c:v>6.0669456066945608</c:v>
                </c:pt>
                <c:pt idx="29">
                  <c:v>6.9391634980988597</c:v>
                </c:pt>
                <c:pt idx="30">
                  <c:v>8.1081081081081088</c:v>
                </c:pt>
                <c:pt idx="31">
                  <c:v>6.094182825484765</c:v>
                </c:pt>
                <c:pt idx="32">
                  <c:v>4.8449612403100772</c:v>
                </c:pt>
                <c:pt idx="33">
                  <c:v>6.6954643628509718</c:v>
                </c:pt>
                <c:pt idx="34">
                  <c:v>6.6929133858267713</c:v>
                </c:pt>
                <c:pt idx="35">
                  <c:v>5.691056910569106</c:v>
                </c:pt>
                <c:pt idx="36">
                  <c:v>5.0724637681159424</c:v>
                </c:pt>
                <c:pt idx="37">
                  <c:v>6.7437379576107901</c:v>
                </c:pt>
              </c:numCache>
            </c:numRef>
          </c:yVal>
          <c:bubbleSize>
            <c:numRef>
              <c:f>'Мособлдума одномандатный'!$I$2:$I$39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2339</c:v>
                </c:pt>
                <c:pt idx="12">
                  <c:v>1575</c:v>
                </c:pt>
                <c:pt idx="13">
                  <c:v>1760</c:v>
                </c:pt>
                <c:pt idx="14">
                  <c:v>1218</c:v>
                </c:pt>
                <c:pt idx="15">
                  <c:v>1244</c:v>
                </c:pt>
                <c:pt idx="16">
                  <c:v>465</c:v>
                </c:pt>
                <c:pt idx="17">
                  <c:v>664</c:v>
                </c:pt>
                <c:pt idx="18">
                  <c:v>685</c:v>
                </c:pt>
                <c:pt idx="19">
                  <c:v>216</c:v>
                </c:pt>
                <c:pt idx="20">
                  <c:v>1251</c:v>
                </c:pt>
                <c:pt idx="21">
                  <c:v>802</c:v>
                </c:pt>
                <c:pt idx="22">
                  <c:v>422</c:v>
                </c:pt>
                <c:pt idx="23">
                  <c:v>1170</c:v>
                </c:pt>
                <c:pt idx="24">
                  <c:v>1043</c:v>
                </c:pt>
                <c:pt idx="25">
                  <c:v>1409</c:v>
                </c:pt>
                <c:pt idx="26">
                  <c:v>978</c:v>
                </c:pt>
                <c:pt idx="27">
                  <c:v>432</c:v>
                </c:pt>
                <c:pt idx="28">
                  <c:v>1151</c:v>
                </c:pt>
                <c:pt idx="29">
                  <c:v>2729</c:v>
                </c:pt>
                <c:pt idx="30">
                  <c:v>831</c:v>
                </c:pt>
                <c:pt idx="31">
                  <c:v>865</c:v>
                </c:pt>
                <c:pt idx="32">
                  <c:v>1435</c:v>
                </c:pt>
                <c:pt idx="33">
                  <c:v>1205</c:v>
                </c:pt>
                <c:pt idx="34">
                  <c:v>957</c:v>
                </c:pt>
                <c:pt idx="35">
                  <c:v>660</c:v>
                </c:pt>
                <c:pt idx="36">
                  <c:v>1416</c:v>
                </c:pt>
                <c:pt idx="37">
                  <c:v>1460</c:v>
                </c:pt>
              </c:numCache>
            </c:numRef>
          </c:bubbleSize>
          <c:bubble3D val="0"/>
          <c:extLst>
            <c:ext xmlns:c16="http://schemas.microsoft.com/office/drawing/2014/chart" uri="{C3380CC4-5D6E-409C-BE32-E72D297353CC}">
              <c16:uniqueId val="{00000000-0635-4CC9-A990-39CC245ADBA1}"/>
            </c:ext>
          </c:extLst>
        </c:ser>
        <c:ser>
          <c:idx val="9"/>
          <c:order val="1"/>
          <c:tx>
            <c:strRef>
              <c:f>'Мособлдума одномандатный'!$AC$1</c:f>
              <c:strCache>
                <c:ptCount val="1"/>
                <c:pt idx="0">
                  <c:v>Бабич (Роста)</c:v>
                </c:pt>
              </c:strCache>
            </c:strRef>
          </c:tx>
          <c:spPr>
            <a:solidFill>
              <a:srgbClr val="777777">
                <a:alpha val="50196"/>
              </a:srgbClr>
            </a:solidFill>
            <a:ln w="25400"/>
          </c:spPr>
          <c:invertIfNegative val="0"/>
          <c:xVal>
            <c:numRef>
              <c:f>'Мособлдума одномандатный'!$N$2:$N$39</c:f>
              <c:numCache>
                <c:formatCode>0.0</c:formatCode>
                <c:ptCount val="38"/>
                <c:pt idx="0">
                  <c:v>40.241102181400692</c:v>
                </c:pt>
                <c:pt idx="1">
                  <c:v>45.009633911368013</c:v>
                </c:pt>
                <c:pt idx="2">
                  <c:v>40.881763527054112</c:v>
                </c:pt>
                <c:pt idx="3">
                  <c:v>38.475336322869957</c:v>
                </c:pt>
                <c:pt idx="4">
                  <c:v>41.793570219966156</c:v>
                </c:pt>
                <c:pt idx="5">
                  <c:v>45.140247879973906</c:v>
                </c:pt>
                <c:pt idx="6">
                  <c:v>39.593908629441621</c:v>
                </c:pt>
                <c:pt idx="7">
                  <c:v>33.044911413267407</c:v>
                </c:pt>
                <c:pt idx="8">
                  <c:v>28.295376121463079</c:v>
                </c:pt>
                <c:pt idx="9">
                  <c:v>30.258064516129032</c:v>
                </c:pt>
                <c:pt idx="10">
                  <c:v>32.249817384952522</c:v>
                </c:pt>
                <c:pt idx="11">
                  <c:v>33.433091064557502</c:v>
                </c:pt>
                <c:pt idx="12">
                  <c:v>29.269841269841269</c:v>
                </c:pt>
                <c:pt idx="13">
                  <c:v>34.772727272727273</c:v>
                </c:pt>
                <c:pt idx="14">
                  <c:v>39.819376026272579</c:v>
                </c:pt>
                <c:pt idx="15">
                  <c:v>43.89067524115756</c:v>
                </c:pt>
                <c:pt idx="16">
                  <c:v>31.612903225806452</c:v>
                </c:pt>
                <c:pt idx="17">
                  <c:v>52.710843373493979</c:v>
                </c:pt>
                <c:pt idx="18">
                  <c:v>58.248175182481752</c:v>
                </c:pt>
                <c:pt idx="19">
                  <c:v>57.407407407407405</c:v>
                </c:pt>
                <c:pt idx="20">
                  <c:v>36.051159072741804</c:v>
                </c:pt>
                <c:pt idx="21">
                  <c:v>50.124688279301743</c:v>
                </c:pt>
                <c:pt idx="22">
                  <c:v>49.763033175355453</c:v>
                </c:pt>
                <c:pt idx="23">
                  <c:v>33.07692307692308</c:v>
                </c:pt>
                <c:pt idx="24">
                  <c:v>35.858101629913712</c:v>
                </c:pt>
                <c:pt idx="25">
                  <c:v>33.14407381121363</c:v>
                </c:pt>
                <c:pt idx="26">
                  <c:v>37.014314928425357</c:v>
                </c:pt>
                <c:pt idx="27">
                  <c:v>44.675925925925924</c:v>
                </c:pt>
                <c:pt idx="28">
                  <c:v>41.529105125977409</c:v>
                </c:pt>
                <c:pt idx="29">
                  <c:v>38.548919017955292</c:v>
                </c:pt>
                <c:pt idx="30">
                  <c:v>31.167268351383875</c:v>
                </c:pt>
                <c:pt idx="31">
                  <c:v>41.734104046242777</c:v>
                </c:pt>
                <c:pt idx="32">
                  <c:v>35.958188153310104</c:v>
                </c:pt>
                <c:pt idx="33">
                  <c:v>38.42323651452282</c:v>
                </c:pt>
                <c:pt idx="34">
                  <c:v>26.541274817136888</c:v>
                </c:pt>
                <c:pt idx="35">
                  <c:v>37.272727272727273</c:v>
                </c:pt>
                <c:pt idx="36">
                  <c:v>29.237288135593221</c:v>
                </c:pt>
                <c:pt idx="37">
                  <c:v>35.547945205479451</c:v>
                </c:pt>
              </c:numCache>
            </c:numRef>
          </c:xVal>
          <c:yVal>
            <c:numRef>
              <c:f>'Мособлдума одномандатный'!$AC$2:$AC$39</c:f>
              <c:numCache>
                <c:formatCode>0.0</c:formatCode>
                <c:ptCount val="38"/>
                <c:pt idx="0">
                  <c:v>4.7075606276747504</c:v>
                </c:pt>
                <c:pt idx="1">
                  <c:v>4.5376712328767121</c:v>
                </c:pt>
                <c:pt idx="2">
                  <c:v>4.4226044226044223</c:v>
                </c:pt>
                <c:pt idx="3">
                  <c:v>3.6407766990291264</c:v>
                </c:pt>
                <c:pt idx="4">
                  <c:v>3.7786774628879893</c:v>
                </c:pt>
                <c:pt idx="5">
                  <c:v>3.6127167630057802</c:v>
                </c:pt>
                <c:pt idx="6">
                  <c:v>2.9914529914529915</c:v>
                </c:pt>
                <c:pt idx="7">
                  <c:v>4.1147132169576057</c:v>
                </c:pt>
                <c:pt idx="8">
                  <c:v>5.2567237163814182</c:v>
                </c:pt>
                <c:pt idx="9">
                  <c:v>5.7569296375266523</c:v>
                </c:pt>
                <c:pt idx="10">
                  <c:v>4.6432616081540203</c:v>
                </c:pt>
                <c:pt idx="11">
                  <c:v>4.3478260869565215</c:v>
                </c:pt>
                <c:pt idx="12">
                  <c:v>4.7722342733188716</c:v>
                </c:pt>
                <c:pt idx="13">
                  <c:v>5.0653594771241828</c:v>
                </c:pt>
                <c:pt idx="14">
                  <c:v>4.1237113402061851</c:v>
                </c:pt>
                <c:pt idx="15">
                  <c:v>7.1428571428571432</c:v>
                </c:pt>
                <c:pt idx="16">
                  <c:v>9.5238095238095237</c:v>
                </c:pt>
                <c:pt idx="17">
                  <c:v>8.2781456953642376</c:v>
                </c:pt>
                <c:pt idx="18">
                  <c:v>4.9230769230769234</c:v>
                </c:pt>
                <c:pt idx="19">
                  <c:v>10.483870967741936</c:v>
                </c:pt>
                <c:pt idx="20">
                  <c:v>6.6518847006651889</c:v>
                </c:pt>
                <c:pt idx="21">
                  <c:v>8.9552238805970141</c:v>
                </c:pt>
                <c:pt idx="22">
                  <c:v>6.6985645933014357</c:v>
                </c:pt>
                <c:pt idx="23">
                  <c:v>6.4599483204134369</c:v>
                </c:pt>
                <c:pt idx="24">
                  <c:v>4.0106951871657754</c:v>
                </c:pt>
                <c:pt idx="25">
                  <c:v>2.5695931477516059</c:v>
                </c:pt>
                <c:pt idx="26">
                  <c:v>4.972375690607735</c:v>
                </c:pt>
                <c:pt idx="27">
                  <c:v>4.6632124352331603</c:v>
                </c:pt>
                <c:pt idx="28">
                  <c:v>6.0669456066945608</c:v>
                </c:pt>
                <c:pt idx="29">
                  <c:v>6.5589353612167303</c:v>
                </c:pt>
                <c:pt idx="30">
                  <c:v>5.019305019305019</c:v>
                </c:pt>
                <c:pt idx="31">
                  <c:v>6.3711911357340716</c:v>
                </c:pt>
                <c:pt idx="32">
                  <c:v>3.4883720930232558</c:v>
                </c:pt>
                <c:pt idx="33">
                  <c:v>3.4557235421166306</c:v>
                </c:pt>
                <c:pt idx="34">
                  <c:v>3.5433070866141732</c:v>
                </c:pt>
                <c:pt idx="35">
                  <c:v>3.2520325203252032</c:v>
                </c:pt>
                <c:pt idx="36">
                  <c:v>4.1062801932367146</c:v>
                </c:pt>
                <c:pt idx="37">
                  <c:v>5.0096339113680157</c:v>
                </c:pt>
              </c:numCache>
            </c:numRef>
          </c:yVal>
          <c:bubbleSize>
            <c:numRef>
              <c:f>'Мособлдума одномандатный'!$I$2:$I$39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2339</c:v>
                </c:pt>
                <c:pt idx="12">
                  <c:v>1575</c:v>
                </c:pt>
                <c:pt idx="13">
                  <c:v>1760</c:v>
                </c:pt>
                <c:pt idx="14">
                  <c:v>1218</c:v>
                </c:pt>
                <c:pt idx="15">
                  <c:v>1244</c:v>
                </c:pt>
                <c:pt idx="16">
                  <c:v>465</c:v>
                </c:pt>
                <c:pt idx="17">
                  <c:v>664</c:v>
                </c:pt>
                <c:pt idx="18">
                  <c:v>685</c:v>
                </c:pt>
                <c:pt idx="19">
                  <c:v>216</c:v>
                </c:pt>
                <c:pt idx="20">
                  <c:v>1251</c:v>
                </c:pt>
                <c:pt idx="21">
                  <c:v>802</c:v>
                </c:pt>
                <c:pt idx="22">
                  <c:v>422</c:v>
                </c:pt>
                <c:pt idx="23">
                  <c:v>1170</c:v>
                </c:pt>
                <c:pt idx="24">
                  <c:v>1043</c:v>
                </c:pt>
                <c:pt idx="25">
                  <c:v>1409</c:v>
                </c:pt>
                <c:pt idx="26">
                  <c:v>978</c:v>
                </c:pt>
                <c:pt idx="27">
                  <c:v>432</c:v>
                </c:pt>
                <c:pt idx="28">
                  <c:v>1151</c:v>
                </c:pt>
                <c:pt idx="29">
                  <c:v>2729</c:v>
                </c:pt>
                <c:pt idx="30">
                  <c:v>831</c:v>
                </c:pt>
                <c:pt idx="31">
                  <c:v>865</c:v>
                </c:pt>
                <c:pt idx="32">
                  <c:v>1435</c:v>
                </c:pt>
                <c:pt idx="33">
                  <c:v>1205</c:v>
                </c:pt>
                <c:pt idx="34">
                  <c:v>957</c:v>
                </c:pt>
                <c:pt idx="35">
                  <c:v>660</c:v>
                </c:pt>
                <c:pt idx="36">
                  <c:v>1416</c:v>
                </c:pt>
                <c:pt idx="37">
                  <c:v>1460</c:v>
                </c:pt>
              </c:numCache>
            </c:numRef>
          </c:bubbleSize>
          <c:bubble3D val="0"/>
          <c:extLst>
            <c:ext xmlns:c16="http://schemas.microsoft.com/office/drawing/2014/chart" uri="{C3380CC4-5D6E-409C-BE32-E72D297353CC}">
              <c16:uniqueId val="{00000001-0635-4CC9-A990-39CC245ADBA1}"/>
            </c:ext>
          </c:extLst>
        </c:ser>
        <c:ser>
          <c:idx val="10"/>
          <c:order val="2"/>
          <c:tx>
            <c:strRef>
              <c:f>'Мособлдума одномандатный'!$AE$1</c:f>
              <c:strCache>
                <c:ptCount val="1"/>
                <c:pt idx="0">
                  <c:v>Григорьев (ЛДПР)</c:v>
                </c:pt>
              </c:strCache>
            </c:strRef>
          </c:tx>
          <c:spPr>
            <a:solidFill>
              <a:srgbClr val="FF9900">
                <a:alpha val="50196"/>
              </a:srgbClr>
            </a:solidFill>
            <a:ln w="25400">
              <a:noFill/>
            </a:ln>
            <a:effectLst/>
          </c:spPr>
          <c:invertIfNegative val="0"/>
          <c:xVal>
            <c:numRef>
              <c:f>'Мособлдума одномандатный'!$N$2:$N$39</c:f>
              <c:numCache>
                <c:formatCode>0.0</c:formatCode>
                <c:ptCount val="38"/>
                <c:pt idx="0">
                  <c:v>40.241102181400692</c:v>
                </c:pt>
                <c:pt idx="1">
                  <c:v>45.009633911368013</c:v>
                </c:pt>
                <c:pt idx="2">
                  <c:v>40.881763527054112</c:v>
                </c:pt>
                <c:pt idx="3">
                  <c:v>38.475336322869957</c:v>
                </c:pt>
                <c:pt idx="4">
                  <c:v>41.793570219966156</c:v>
                </c:pt>
                <c:pt idx="5">
                  <c:v>45.140247879973906</c:v>
                </c:pt>
                <c:pt idx="6">
                  <c:v>39.593908629441621</c:v>
                </c:pt>
                <c:pt idx="7">
                  <c:v>33.044911413267407</c:v>
                </c:pt>
                <c:pt idx="8">
                  <c:v>28.295376121463079</c:v>
                </c:pt>
                <c:pt idx="9">
                  <c:v>30.258064516129032</c:v>
                </c:pt>
                <c:pt idx="10">
                  <c:v>32.249817384952522</c:v>
                </c:pt>
                <c:pt idx="11">
                  <c:v>33.433091064557502</c:v>
                </c:pt>
                <c:pt idx="12">
                  <c:v>29.269841269841269</c:v>
                </c:pt>
                <c:pt idx="13">
                  <c:v>34.772727272727273</c:v>
                </c:pt>
                <c:pt idx="14">
                  <c:v>39.819376026272579</c:v>
                </c:pt>
                <c:pt idx="15">
                  <c:v>43.89067524115756</c:v>
                </c:pt>
                <c:pt idx="16">
                  <c:v>31.612903225806452</c:v>
                </c:pt>
                <c:pt idx="17">
                  <c:v>52.710843373493979</c:v>
                </c:pt>
                <c:pt idx="18">
                  <c:v>58.248175182481752</c:v>
                </c:pt>
                <c:pt idx="19">
                  <c:v>57.407407407407405</c:v>
                </c:pt>
                <c:pt idx="20">
                  <c:v>36.051159072741804</c:v>
                </c:pt>
                <c:pt idx="21">
                  <c:v>50.124688279301743</c:v>
                </c:pt>
                <c:pt idx="22">
                  <c:v>49.763033175355453</c:v>
                </c:pt>
                <c:pt idx="23">
                  <c:v>33.07692307692308</c:v>
                </c:pt>
                <c:pt idx="24">
                  <c:v>35.858101629913712</c:v>
                </c:pt>
                <c:pt idx="25">
                  <c:v>33.14407381121363</c:v>
                </c:pt>
                <c:pt idx="26">
                  <c:v>37.014314928425357</c:v>
                </c:pt>
                <c:pt idx="27">
                  <c:v>44.675925925925924</c:v>
                </c:pt>
                <c:pt idx="28">
                  <c:v>41.529105125977409</c:v>
                </c:pt>
                <c:pt idx="29">
                  <c:v>38.548919017955292</c:v>
                </c:pt>
                <c:pt idx="30">
                  <c:v>31.167268351383875</c:v>
                </c:pt>
                <c:pt idx="31">
                  <c:v>41.734104046242777</c:v>
                </c:pt>
                <c:pt idx="32">
                  <c:v>35.958188153310104</c:v>
                </c:pt>
                <c:pt idx="33">
                  <c:v>38.42323651452282</c:v>
                </c:pt>
                <c:pt idx="34">
                  <c:v>26.541274817136888</c:v>
                </c:pt>
                <c:pt idx="35">
                  <c:v>37.272727272727273</c:v>
                </c:pt>
                <c:pt idx="36">
                  <c:v>29.237288135593221</c:v>
                </c:pt>
                <c:pt idx="37">
                  <c:v>35.547945205479451</c:v>
                </c:pt>
              </c:numCache>
            </c:numRef>
          </c:xVal>
          <c:yVal>
            <c:numRef>
              <c:f>'Мособлдума одномандатный'!$AE$2:$AE$39</c:f>
              <c:numCache>
                <c:formatCode>0.0</c:formatCode>
                <c:ptCount val="38"/>
                <c:pt idx="0">
                  <c:v>18.116975748930098</c:v>
                </c:pt>
                <c:pt idx="1">
                  <c:v>0</c:v>
                </c:pt>
                <c:pt idx="2">
                  <c:v>14.864864864864865</c:v>
                </c:pt>
                <c:pt idx="3">
                  <c:v>16.990291262135923</c:v>
                </c:pt>
                <c:pt idx="4">
                  <c:v>17.139001349527664</c:v>
                </c:pt>
                <c:pt idx="5">
                  <c:v>15.028901734104046</c:v>
                </c:pt>
                <c:pt idx="6">
                  <c:v>14.102564102564102</c:v>
                </c:pt>
                <c:pt idx="7">
                  <c:v>18.827930174563591</c:v>
                </c:pt>
                <c:pt idx="8">
                  <c:v>18.82640586797066</c:v>
                </c:pt>
                <c:pt idx="9">
                  <c:v>19.402985074626866</c:v>
                </c:pt>
                <c:pt idx="10">
                  <c:v>18.459796149490373</c:v>
                </c:pt>
                <c:pt idx="11">
                  <c:v>18.15856777493606</c:v>
                </c:pt>
                <c:pt idx="12">
                  <c:v>17.570498915401302</c:v>
                </c:pt>
                <c:pt idx="13">
                  <c:v>19.77124183006536</c:v>
                </c:pt>
                <c:pt idx="14">
                  <c:v>15.463917525773196</c:v>
                </c:pt>
                <c:pt idx="15">
                  <c:v>17.216117216117215</c:v>
                </c:pt>
                <c:pt idx="16">
                  <c:v>21.768707482993197</c:v>
                </c:pt>
                <c:pt idx="17">
                  <c:v>15.562913907284768</c:v>
                </c:pt>
                <c:pt idx="18">
                  <c:v>17.846153846153847</c:v>
                </c:pt>
                <c:pt idx="19">
                  <c:v>15.32258064516129</c:v>
                </c:pt>
                <c:pt idx="20">
                  <c:v>15.742793791574279</c:v>
                </c:pt>
                <c:pt idx="21">
                  <c:v>14.676616915422885</c:v>
                </c:pt>
                <c:pt idx="22">
                  <c:v>17.224880382775119</c:v>
                </c:pt>
                <c:pt idx="23">
                  <c:v>20.155038759689923</c:v>
                </c:pt>
                <c:pt idx="24">
                  <c:v>23.796791443850267</c:v>
                </c:pt>
                <c:pt idx="25">
                  <c:v>20.342612419700213</c:v>
                </c:pt>
                <c:pt idx="26">
                  <c:v>12.707182320441989</c:v>
                </c:pt>
                <c:pt idx="27">
                  <c:v>15.025906735751295</c:v>
                </c:pt>
                <c:pt idx="28">
                  <c:v>17.573221757322177</c:v>
                </c:pt>
                <c:pt idx="29">
                  <c:v>16.539923954372625</c:v>
                </c:pt>
                <c:pt idx="30">
                  <c:v>18.146718146718147</c:v>
                </c:pt>
                <c:pt idx="31">
                  <c:v>20.498614958448755</c:v>
                </c:pt>
                <c:pt idx="32">
                  <c:v>18.410852713178294</c:v>
                </c:pt>
                <c:pt idx="33">
                  <c:v>20.734341252699785</c:v>
                </c:pt>
                <c:pt idx="34">
                  <c:v>13.385826771653543</c:v>
                </c:pt>
                <c:pt idx="35">
                  <c:v>19.512195121951219</c:v>
                </c:pt>
                <c:pt idx="36">
                  <c:v>18.357487922705314</c:v>
                </c:pt>
                <c:pt idx="37">
                  <c:v>16.377649325626205</c:v>
                </c:pt>
              </c:numCache>
            </c:numRef>
          </c:yVal>
          <c:bubbleSize>
            <c:numRef>
              <c:f>'Мособлдума одномандатный'!$I$2:$I$39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2339</c:v>
                </c:pt>
                <c:pt idx="12">
                  <c:v>1575</c:v>
                </c:pt>
                <c:pt idx="13">
                  <c:v>1760</c:v>
                </c:pt>
                <c:pt idx="14">
                  <c:v>1218</c:v>
                </c:pt>
                <c:pt idx="15">
                  <c:v>1244</c:v>
                </c:pt>
                <c:pt idx="16">
                  <c:v>465</c:v>
                </c:pt>
                <c:pt idx="17">
                  <c:v>664</c:v>
                </c:pt>
                <c:pt idx="18">
                  <c:v>685</c:v>
                </c:pt>
                <c:pt idx="19">
                  <c:v>216</c:v>
                </c:pt>
                <c:pt idx="20">
                  <c:v>1251</c:v>
                </c:pt>
                <c:pt idx="21">
                  <c:v>802</c:v>
                </c:pt>
                <c:pt idx="22">
                  <c:v>422</c:v>
                </c:pt>
                <c:pt idx="23">
                  <c:v>1170</c:v>
                </c:pt>
                <c:pt idx="24">
                  <c:v>1043</c:v>
                </c:pt>
                <c:pt idx="25">
                  <c:v>1409</c:v>
                </c:pt>
                <c:pt idx="26">
                  <c:v>978</c:v>
                </c:pt>
                <c:pt idx="27">
                  <c:v>432</c:v>
                </c:pt>
                <c:pt idx="28">
                  <c:v>1151</c:v>
                </c:pt>
                <c:pt idx="29">
                  <c:v>2729</c:v>
                </c:pt>
                <c:pt idx="30">
                  <c:v>831</c:v>
                </c:pt>
                <c:pt idx="31">
                  <c:v>865</c:v>
                </c:pt>
                <c:pt idx="32">
                  <c:v>1435</c:v>
                </c:pt>
                <c:pt idx="33">
                  <c:v>1205</c:v>
                </c:pt>
                <c:pt idx="34">
                  <c:v>957</c:v>
                </c:pt>
                <c:pt idx="35">
                  <c:v>660</c:v>
                </c:pt>
                <c:pt idx="36">
                  <c:v>1416</c:v>
                </c:pt>
                <c:pt idx="37">
                  <c:v>1460</c:v>
                </c:pt>
              </c:numCache>
            </c:numRef>
          </c:bubbleSize>
          <c:bubble3D val="0"/>
          <c:extLst>
            <c:ext xmlns:c16="http://schemas.microsoft.com/office/drawing/2014/chart" uri="{C3380CC4-5D6E-409C-BE32-E72D297353CC}">
              <c16:uniqueId val="{00000002-0635-4CC9-A990-39CC245ADBA1}"/>
            </c:ext>
          </c:extLst>
        </c:ser>
        <c:ser>
          <c:idx val="11"/>
          <c:order val="3"/>
          <c:tx>
            <c:strRef>
              <c:f>'Мособлдума одномандатный'!$AG$1</c:f>
              <c:strCache>
                <c:ptCount val="1"/>
                <c:pt idx="0">
                  <c:v>Мельникова (Экол. зеленые)</c:v>
                </c:pt>
              </c:strCache>
            </c:strRef>
          </c:tx>
          <c:spPr>
            <a:solidFill>
              <a:srgbClr val="66FF66">
                <a:alpha val="50196"/>
              </a:srgbClr>
            </a:solidFill>
            <a:ln w="25400">
              <a:noFill/>
            </a:ln>
            <a:effectLst/>
          </c:spPr>
          <c:invertIfNegative val="0"/>
          <c:xVal>
            <c:numRef>
              <c:f>'Мособлдума одномандатный'!$N$2:$N$39</c:f>
              <c:numCache>
                <c:formatCode>0.0</c:formatCode>
                <c:ptCount val="38"/>
                <c:pt idx="0">
                  <c:v>40.241102181400692</c:v>
                </c:pt>
                <c:pt idx="1">
                  <c:v>45.009633911368013</c:v>
                </c:pt>
                <c:pt idx="2">
                  <c:v>40.881763527054112</c:v>
                </c:pt>
                <c:pt idx="3">
                  <c:v>38.475336322869957</c:v>
                </c:pt>
                <c:pt idx="4">
                  <c:v>41.793570219966156</c:v>
                </c:pt>
                <c:pt idx="5">
                  <c:v>45.140247879973906</c:v>
                </c:pt>
                <c:pt idx="6">
                  <c:v>39.593908629441621</c:v>
                </c:pt>
                <c:pt idx="7">
                  <c:v>33.044911413267407</c:v>
                </c:pt>
                <c:pt idx="8">
                  <c:v>28.295376121463079</c:v>
                </c:pt>
                <c:pt idx="9">
                  <c:v>30.258064516129032</c:v>
                </c:pt>
                <c:pt idx="10">
                  <c:v>32.249817384952522</c:v>
                </c:pt>
                <c:pt idx="11">
                  <c:v>33.433091064557502</c:v>
                </c:pt>
                <c:pt idx="12">
                  <c:v>29.269841269841269</c:v>
                </c:pt>
                <c:pt idx="13">
                  <c:v>34.772727272727273</c:v>
                </c:pt>
                <c:pt idx="14">
                  <c:v>39.819376026272579</c:v>
                </c:pt>
                <c:pt idx="15">
                  <c:v>43.89067524115756</c:v>
                </c:pt>
                <c:pt idx="16">
                  <c:v>31.612903225806452</c:v>
                </c:pt>
                <c:pt idx="17">
                  <c:v>52.710843373493979</c:v>
                </c:pt>
                <c:pt idx="18">
                  <c:v>58.248175182481752</c:v>
                </c:pt>
                <c:pt idx="19">
                  <c:v>57.407407407407405</c:v>
                </c:pt>
                <c:pt idx="20">
                  <c:v>36.051159072741804</c:v>
                </c:pt>
                <c:pt idx="21">
                  <c:v>50.124688279301743</c:v>
                </c:pt>
                <c:pt idx="22">
                  <c:v>49.763033175355453</c:v>
                </c:pt>
                <c:pt idx="23">
                  <c:v>33.07692307692308</c:v>
                </c:pt>
                <c:pt idx="24">
                  <c:v>35.858101629913712</c:v>
                </c:pt>
                <c:pt idx="25">
                  <c:v>33.14407381121363</c:v>
                </c:pt>
                <c:pt idx="26">
                  <c:v>37.014314928425357</c:v>
                </c:pt>
                <c:pt idx="27">
                  <c:v>44.675925925925924</c:v>
                </c:pt>
                <c:pt idx="28">
                  <c:v>41.529105125977409</c:v>
                </c:pt>
                <c:pt idx="29">
                  <c:v>38.548919017955292</c:v>
                </c:pt>
                <c:pt idx="30">
                  <c:v>31.167268351383875</c:v>
                </c:pt>
                <c:pt idx="31">
                  <c:v>41.734104046242777</c:v>
                </c:pt>
                <c:pt idx="32">
                  <c:v>35.958188153310104</c:v>
                </c:pt>
                <c:pt idx="33">
                  <c:v>38.42323651452282</c:v>
                </c:pt>
                <c:pt idx="34">
                  <c:v>26.541274817136888</c:v>
                </c:pt>
                <c:pt idx="35">
                  <c:v>37.272727272727273</c:v>
                </c:pt>
                <c:pt idx="36">
                  <c:v>29.237288135593221</c:v>
                </c:pt>
                <c:pt idx="37">
                  <c:v>35.547945205479451</c:v>
                </c:pt>
              </c:numCache>
            </c:numRef>
          </c:xVal>
          <c:yVal>
            <c:numRef>
              <c:f>'Мособлдума одномандатный'!$AG$2:$AG$39</c:f>
              <c:numCache>
                <c:formatCode>0.0</c:formatCode>
                <c:ptCount val="38"/>
                <c:pt idx="0">
                  <c:v>18.116975748930098</c:v>
                </c:pt>
                <c:pt idx="1">
                  <c:v>17.551369863013697</c:v>
                </c:pt>
                <c:pt idx="2">
                  <c:v>18.796068796068795</c:v>
                </c:pt>
                <c:pt idx="3">
                  <c:v>17.233009708737864</c:v>
                </c:pt>
                <c:pt idx="4">
                  <c:v>17.139001349527664</c:v>
                </c:pt>
                <c:pt idx="5">
                  <c:v>17.196531791907514</c:v>
                </c:pt>
                <c:pt idx="6">
                  <c:v>16.239316239316238</c:v>
                </c:pt>
                <c:pt idx="7">
                  <c:v>13.71571072319202</c:v>
                </c:pt>
                <c:pt idx="8">
                  <c:v>14.669926650366747</c:v>
                </c:pt>
                <c:pt idx="9">
                  <c:v>14.712153518123667</c:v>
                </c:pt>
                <c:pt idx="10">
                  <c:v>15.175537938844847</c:v>
                </c:pt>
                <c:pt idx="11">
                  <c:v>15.728900255754477</c:v>
                </c:pt>
                <c:pt idx="12">
                  <c:v>15.835140997830802</c:v>
                </c:pt>
                <c:pt idx="13">
                  <c:v>16.33986928104575</c:v>
                </c:pt>
                <c:pt idx="14">
                  <c:v>15.051546391752577</c:v>
                </c:pt>
                <c:pt idx="15">
                  <c:v>14.652014652014651</c:v>
                </c:pt>
                <c:pt idx="16">
                  <c:v>20.408163265306122</c:v>
                </c:pt>
                <c:pt idx="17">
                  <c:v>18.874172185430464</c:v>
                </c:pt>
                <c:pt idx="18">
                  <c:v>15.692307692307692</c:v>
                </c:pt>
                <c:pt idx="19">
                  <c:v>9.67741935483871</c:v>
                </c:pt>
                <c:pt idx="20">
                  <c:v>18.625277161862527</c:v>
                </c:pt>
                <c:pt idx="21">
                  <c:v>13.681592039800995</c:v>
                </c:pt>
                <c:pt idx="22">
                  <c:v>22.009569377990431</c:v>
                </c:pt>
                <c:pt idx="23">
                  <c:v>14.728682170542635</c:v>
                </c:pt>
                <c:pt idx="24">
                  <c:v>12.032085561497325</c:v>
                </c:pt>
                <c:pt idx="25">
                  <c:v>11.13490364025696</c:v>
                </c:pt>
                <c:pt idx="26">
                  <c:v>22.099447513812155</c:v>
                </c:pt>
                <c:pt idx="27">
                  <c:v>13.471502590673575</c:v>
                </c:pt>
                <c:pt idx="28">
                  <c:v>16.736401673640167</c:v>
                </c:pt>
                <c:pt idx="29">
                  <c:v>15.019011406844106</c:v>
                </c:pt>
                <c:pt idx="30">
                  <c:v>16.602316602316602</c:v>
                </c:pt>
                <c:pt idx="31">
                  <c:v>15.789473684210526</c:v>
                </c:pt>
                <c:pt idx="32">
                  <c:v>13.953488372093023</c:v>
                </c:pt>
                <c:pt idx="33">
                  <c:v>17.92656587473002</c:v>
                </c:pt>
                <c:pt idx="34">
                  <c:v>14.566929133858268</c:v>
                </c:pt>
                <c:pt idx="35">
                  <c:v>13.008130081300813</c:v>
                </c:pt>
                <c:pt idx="36">
                  <c:v>19.323671497584542</c:v>
                </c:pt>
                <c:pt idx="37">
                  <c:v>14.065510597302504</c:v>
                </c:pt>
              </c:numCache>
            </c:numRef>
          </c:yVal>
          <c:bubbleSize>
            <c:numRef>
              <c:f>'Мособлдума одномандатный'!$I$2:$I$39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2339</c:v>
                </c:pt>
                <c:pt idx="12">
                  <c:v>1575</c:v>
                </c:pt>
                <c:pt idx="13">
                  <c:v>1760</c:v>
                </c:pt>
                <c:pt idx="14">
                  <c:v>1218</c:v>
                </c:pt>
                <c:pt idx="15">
                  <c:v>1244</c:v>
                </c:pt>
                <c:pt idx="16">
                  <c:v>465</c:v>
                </c:pt>
                <c:pt idx="17">
                  <c:v>664</c:v>
                </c:pt>
                <c:pt idx="18">
                  <c:v>685</c:v>
                </c:pt>
                <c:pt idx="19">
                  <c:v>216</c:v>
                </c:pt>
                <c:pt idx="20">
                  <c:v>1251</c:v>
                </c:pt>
                <c:pt idx="21">
                  <c:v>802</c:v>
                </c:pt>
                <c:pt idx="22">
                  <c:v>422</c:v>
                </c:pt>
                <c:pt idx="23">
                  <c:v>1170</c:v>
                </c:pt>
                <c:pt idx="24">
                  <c:v>1043</c:v>
                </c:pt>
                <c:pt idx="25">
                  <c:v>1409</c:v>
                </c:pt>
                <c:pt idx="26">
                  <c:v>978</c:v>
                </c:pt>
                <c:pt idx="27">
                  <c:v>432</c:v>
                </c:pt>
                <c:pt idx="28">
                  <c:v>1151</c:v>
                </c:pt>
                <c:pt idx="29">
                  <c:v>2729</c:v>
                </c:pt>
                <c:pt idx="30">
                  <c:v>831</c:v>
                </c:pt>
                <c:pt idx="31">
                  <c:v>865</c:v>
                </c:pt>
                <c:pt idx="32">
                  <c:v>1435</c:v>
                </c:pt>
                <c:pt idx="33">
                  <c:v>1205</c:v>
                </c:pt>
                <c:pt idx="34">
                  <c:v>957</c:v>
                </c:pt>
                <c:pt idx="35">
                  <c:v>660</c:v>
                </c:pt>
                <c:pt idx="36">
                  <c:v>1416</c:v>
                </c:pt>
                <c:pt idx="37">
                  <c:v>1460</c:v>
                </c:pt>
              </c:numCache>
            </c:numRef>
          </c:bubbleSize>
          <c:bubble3D val="0"/>
          <c:extLst>
            <c:ext xmlns:c16="http://schemas.microsoft.com/office/drawing/2014/chart" uri="{C3380CC4-5D6E-409C-BE32-E72D297353CC}">
              <c16:uniqueId val="{00000003-0635-4CC9-A990-39CC245ADBA1}"/>
            </c:ext>
          </c:extLst>
        </c:ser>
        <c:ser>
          <c:idx val="12"/>
          <c:order val="4"/>
          <c:tx>
            <c:strRef>
              <c:f>'Мособлдума одномандатный'!$AI$1</c:f>
              <c:strCache>
                <c:ptCount val="1"/>
                <c:pt idx="0">
                  <c:v>Сердюкова (Единая Россия)</c:v>
                </c:pt>
              </c:strCache>
            </c:strRef>
          </c:tx>
          <c:spPr>
            <a:solidFill>
              <a:srgbClr val="0000FF">
                <a:alpha val="50196"/>
              </a:srgbClr>
            </a:solidFill>
            <a:ln w="25400">
              <a:noFill/>
            </a:ln>
          </c:spPr>
          <c:invertIfNegative val="0"/>
          <c:xVal>
            <c:numRef>
              <c:f>'Мособлдума одномандатный'!$N$2:$N$39</c:f>
              <c:numCache>
                <c:formatCode>0.0</c:formatCode>
                <c:ptCount val="38"/>
                <c:pt idx="0">
                  <c:v>40.241102181400692</c:v>
                </c:pt>
                <c:pt idx="1">
                  <c:v>45.009633911368013</c:v>
                </c:pt>
                <c:pt idx="2">
                  <c:v>40.881763527054112</c:v>
                </c:pt>
                <c:pt idx="3">
                  <c:v>38.475336322869957</c:v>
                </c:pt>
                <c:pt idx="4">
                  <c:v>41.793570219966156</c:v>
                </c:pt>
                <c:pt idx="5">
                  <c:v>45.140247879973906</c:v>
                </c:pt>
                <c:pt idx="6">
                  <c:v>39.593908629441621</c:v>
                </c:pt>
                <c:pt idx="7">
                  <c:v>33.044911413267407</c:v>
                </c:pt>
                <c:pt idx="8">
                  <c:v>28.295376121463079</c:v>
                </c:pt>
                <c:pt idx="9">
                  <c:v>30.258064516129032</c:v>
                </c:pt>
                <c:pt idx="10">
                  <c:v>32.249817384952522</c:v>
                </c:pt>
                <c:pt idx="11">
                  <c:v>33.433091064557502</c:v>
                </c:pt>
                <c:pt idx="12">
                  <c:v>29.269841269841269</c:v>
                </c:pt>
                <c:pt idx="13">
                  <c:v>34.772727272727273</c:v>
                </c:pt>
                <c:pt idx="14">
                  <c:v>39.819376026272579</c:v>
                </c:pt>
                <c:pt idx="15">
                  <c:v>43.89067524115756</c:v>
                </c:pt>
                <c:pt idx="16">
                  <c:v>31.612903225806452</c:v>
                </c:pt>
                <c:pt idx="17">
                  <c:v>52.710843373493979</c:v>
                </c:pt>
                <c:pt idx="18">
                  <c:v>58.248175182481752</c:v>
                </c:pt>
                <c:pt idx="19">
                  <c:v>57.407407407407405</c:v>
                </c:pt>
                <c:pt idx="20">
                  <c:v>36.051159072741804</c:v>
                </c:pt>
                <c:pt idx="21">
                  <c:v>50.124688279301743</c:v>
                </c:pt>
                <c:pt idx="22">
                  <c:v>49.763033175355453</c:v>
                </c:pt>
                <c:pt idx="23">
                  <c:v>33.07692307692308</c:v>
                </c:pt>
                <c:pt idx="24">
                  <c:v>35.858101629913712</c:v>
                </c:pt>
                <c:pt idx="25">
                  <c:v>33.14407381121363</c:v>
                </c:pt>
                <c:pt idx="26">
                  <c:v>37.014314928425357</c:v>
                </c:pt>
                <c:pt idx="27">
                  <c:v>44.675925925925924</c:v>
                </c:pt>
                <c:pt idx="28">
                  <c:v>41.529105125977409</c:v>
                </c:pt>
                <c:pt idx="29">
                  <c:v>38.548919017955292</c:v>
                </c:pt>
                <c:pt idx="30">
                  <c:v>31.167268351383875</c:v>
                </c:pt>
                <c:pt idx="31">
                  <c:v>41.734104046242777</c:v>
                </c:pt>
                <c:pt idx="32">
                  <c:v>35.958188153310104</c:v>
                </c:pt>
                <c:pt idx="33">
                  <c:v>38.42323651452282</c:v>
                </c:pt>
                <c:pt idx="34">
                  <c:v>26.541274817136888</c:v>
                </c:pt>
                <c:pt idx="35">
                  <c:v>37.272727272727273</c:v>
                </c:pt>
                <c:pt idx="36">
                  <c:v>29.237288135593221</c:v>
                </c:pt>
                <c:pt idx="37">
                  <c:v>35.547945205479451</c:v>
                </c:pt>
              </c:numCache>
            </c:numRef>
          </c:xVal>
          <c:yVal>
            <c:numRef>
              <c:f>'Мособлдума одномандатный'!$AI$2:$AI$39</c:f>
              <c:numCache>
                <c:formatCode>0.0</c:formatCode>
                <c:ptCount val="38"/>
                <c:pt idx="0">
                  <c:v>24.821683309557773</c:v>
                </c:pt>
                <c:pt idx="1">
                  <c:v>29.195205479452056</c:v>
                </c:pt>
                <c:pt idx="2">
                  <c:v>26.167076167076168</c:v>
                </c:pt>
                <c:pt idx="3">
                  <c:v>25.242718446601941</c:v>
                </c:pt>
                <c:pt idx="4">
                  <c:v>34.682860998650469</c:v>
                </c:pt>
                <c:pt idx="5">
                  <c:v>31.213872832369944</c:v>
                </c:pt>
                <c:pt idx="6">
                  <c:v>35.042735042735046</c:v>
                </c:pt>
                <c:pt idx="7">
                  <c:v>21.321695760598505</c:v>
                </c:pt>
                <c:pt idx="8">
                  <c:v>21.882640586797066</c:v>
                </c:pt>
                <c:pt idx="9">
                  <c:v>20.469083155650321</c:v>
                </c:pt>
                <c:pt idx="10">
                  <c:v>22.650056625141563</c:v>
                </c:pt>
                <c:pt idx="11">
                  <c:v>23.913043478260871</c:v>
                </c:pt>
                <c:pt idx="12">
                  <c:v>20.390455531453362</c:v>
                </c:pt>
                <c:pt idx="13">
                  <c:v>26.633986928104576</c:v>
                </c:pt>
                <c:pt idx="14">
                  <c:v>28.865979381443299</c:v>
                </c:pt>
                <c:pt idx="15">
                  <c:v>23.80952380952381</c:v>
                </c:pt>
                <c:pt idx="16">
                  <c:v>12.92517006802721</c:v>
                </c:pt>
                <c:pt idx="17">
                  <c:v>30.794701986754966</c:v>
                </c:pt>
                <c:pt idx="18">
                  <c:v>29.23076923076923</c:v>
                </c:pt>
                <c:pt idx="19">
                  <c:v>36.29032258064516</c:v>
                </c:pt>
                <c:pt idx="20">
                  <c:v>23.503325942350333</c:v>
                </c:pt>
                <c:pt idx="21">
                  <c:v>28.855721393034827</c:v>
                </c:pt>
                <c:pt idx="22">
                  <c:v>27.751196172248804</c:v>
                </c:pt>
                <c:pt idx="23">
                  <c:v>26.614987080103358</c:v>
                </c:pt>
                <c:pt idx="24">
                  <c:v>22.459893048128343</c:v>
                </c:pt>
                <c:pt idx="25">
                  <c:v>30.620985010706637</c:v>
                </c:pt>
                <c:pt idx="26">
                  <c:v>14.088397790055248</c:v>
                </c:pt>
                <c:pt idx="27">
                  <c:v>29.533678756476682</c:v>
                </c:pt>
                <c:pt idx="28">
                  <c:v>24.267782426778243</c:v>
                </c:pt>
                <c:pt idx="29">
                  <c:v>25.380228136882128</c:v>
                </c:pt>
                <c:pt idx="30">
                  <c:v>26.64092664092664</c:v>
                </c:pt>
                <c:pt idx="31">
                  <c:v>24.099722991689752</c:v>
                </c:pt>
                <c:pt idx="32">
                  <c:v>28.68217054263566</c:v>
                </c:pt>
                <c:pt idx="33">
                  <c:v>21.598272138228943</c:v>
                </c:pt>
                <c:pt idx="34">
                  <c:v>27.952755905511811</c:v>
                </c:pt>
                <c:pt idx="35">
                  <c:v>26.422764227642276</c:v>
                </c:pt>
                <c:pt idx="36">
                  <c:v>24.396135265700483</c:v>
                </c:pt>
                <c:pt idx="37">
                  <c:v>23.50674373795761</c:v>
                </c:pt>
              </c:numCache>
            </c:numRef>
          </c:yVal>
          <c:bubbleSize>
            <c:numRef>
              <c:f>'Мособлдума одномандатный'!$I$2:$I$39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2339</c:v>
                </c:pt>
                <c:pt idx="12">
                  <c:v>1575</c:v>
                </c:pt>
                <c:pt idx="13">
                  <c:v>1760</c:v>
                </c:pt>
                <c:pt idx="14">
                  <c:v>1218</c:v>
                </c:pt>
                <c:pt idx="15">
                  <c:v>1244</c:v>
                </c:pt>
                <c:pt idx="16">
                  <c:v>465</c:v>
                </c:pt>
                <c:pt idx="17">
                  <c:v>664</c:v>
                </c:pt>
                <c:pt idx="18">
                  <c:v>685</c:v>
                </c:pt>
                <c:pt idx="19">
                  <c:v>216</c:v>
                </c:pt>
                <c:pt idx="20">
                  <c:v>1251</c:v>
                </c:pt>
                <c:pt idx="21">
                  <c:v>802</c:v>
                </c:pt>
                <c:pt idx="22">
                  <c:v>422</c:v>
                </c:pt>
                <c:pt idx="23">
                  <c:v>1170</c:v>
                </c:pt>
                <c:pt idx="24">
                  <c:v>1043</c:v>
                </c:pt>
                <c:pt idx="25">
                  <c:v>1409</c:v>
                </c:pt>
                <c:pt idx="26">
                  <c:v>978</c:v>
                </c:pt>
                <c:pt idx="27">
                  <c:v>432</c:v>
                </c:pt>
                <c:pt idx="28">
                  <c:v>1151</c:v>
                </c:pt>
                <c:pt idx="29">
                  <c:v>2729</c:v>
                </c:pt>
                <c:pt idx="30">
                  <c:v>831</c:v>
                </c:pt>
                <c:pt idx="31">
                  <c:v>865</c:v>
                </c:pt>
                <c:pt idx="32">
                  <c:v>1435</c:v>
                </c:pt>
                <c:pt idx="33">
                  <c:v>1205</c:v>
                </c:pt>
                <c:pt idx="34">
                  <c:v>957</c:v>
                </c:pt>
                <c:pt idx="35">
                  <c:v>660</c:v>
                </c:pt>
                <c:pt idx="36">
                  <c:v>1416</c:v>
                </c:pt>
                <c:pt idx="37">
                  <c:v>1460</c:v>
                </c:pt>
              </c:numCache>
            </c:numRef>
          </c:bubbleSize>
          <c:bubble3D val="0"/>
          <c:extLst>
            <c:ext xmlns:c16="http://schemas.microsoft.com/office/drawing/2014/chart" uri="{C3380CC4-5D6E-409C-BE32-E72D297353CC}">
              <c16:uniqueId val="{00000004-0635-4CC9-A990-39CC245ADBA1}"/>
            </c:ext>
          </c:extLst>
        </c:ser>
        <c:ser>
          <c:idx val="13"/>
          <c:order val="5"/>
          <c:tx>
            <c:strRef>
              <c:f>'Мособлдума одномандатный'!$AK$1</c:f>
              <c:strCache>
                <c:ptCount val="1"/>
                <c:pt idx="0">
                  <c:v>Трусов (СР)</c:v>
                </c:pt>
              </c:strCache>
            </c:strRef>
          </c:tx>
          <c:spPr>
            <a:solidFill>
              <a:srgbClr val="6666FF">
                <a:alpha val="49804"/>
              </a:srgbClr>
            </a:solidFill>
            <a:ln w="25400"/>
          </c:spPr>
          <c:invertIfNegative val="0"/>
          <c:xVal>
            <c:numRef>
              <c:f>'Мособлдума одномандатный'!$N$2:$N$39</c:f>
              <c:numCache>
                <c:formatCode>0.0</c:formatCode>
                <c:ptCount val="38"/>
                <c:pt idx="0">
                  <c:v>40.241102181400692</c:v>
                </c:pt>
                <c:pt idx="1">
                  <c:v>45.009633911368013</c:v>
                </c:pt>
                <c:pt idx="2">
                  <c:v>40.881763527054112</c:v>
                </c:pt>
                <c:pt idx="3">
                  <c:v>38.475336322869957</c:v>
                </c:pt>
                <c:pt idx="4">
                  <c:v>41.793570219966156</c:v>
                </c:pt>
                <c:pt idx="5">
                  <c:v>45.140247879973906</c:v>
                </c:pt>
                <c:pt idx="6">
                  <c:v>39.593908629441621</c:v>
                </c:pt>
                <c:pt idx="7">
                  <c:v>33.044911413267407</c:v>
                </c:pt>
                <c:pt idx="8">
                  <c:v>28.295376121463079</c:v>
                </c:pt>
                <c:pt idx="9">
                  <c:v>30.258064516129032</c:v>
                </c:pt>
                <c:pt idx="10">
                  <c:v>32.249817384952522</c:v>
                </c:pt>
                <c:pt idx="11">
                  <c:v>33.433091064557502</c:v>
                </c:pt>
                <c:pt idx="12">
                  <c:v>29.269841269841269</c:v>
                </c:pt>
                <c:pt idx="13">
                  <c:v>34.772727272727273</c:v>
                </c:pt>
                <c:pt idx="14">
                  <c:v>39.819376026272579</c:v>
                </c:pt>
                <c:pt idx="15">
                  <c:v>43.89067524115756</c:v>
                </c:pt>
                <c:pt idx="16">
                  <c:v>31.612903225806452</c:v>
                </c:pt>
                <c:pt idx="17">
                  <c:v>52.710843373493979</c:v>
                </c:pt>
                <c:pt idx="18">
                  <c:v>58.248175182481752</c:v>
                </c:pt>
                <c:pt idx="19">
                  <c:v>57.407407407407405</c:v>
                </c:pt>
                <c:pt idx="20">
                  <c:v>36.051159072741804</c:v>
                </c:pt>
                <c:pt idx="21">
                  <c:v>50.124688279301743</c:v>
                </c:pt>
                <c:pt idx="22">
                  <c:v>49.763033175355453</c:v>
                </c:pt>
                <c:pt idx="23">
                  <c:v>33.07692307692308</c:v>
                </c:pt>
                <c:pt idx="24">
                  <c:v>35.858101629913712</c:v>
                </c:pt>
                <c:pt idx="25">
                  <c:v>33.14407381121363</c:v>
                </c:pt>
                <c:pt idx="26">
                  <c:v>37.014314928425357</c:v>
                </c:pt>
                <c:pt idx="27">
                  <c:v>44.675925925925924</c:v>
                </c:pt>
                <c:pt idx="28">
                  <c:v>41.529105125977409</c:v>
                </c:pt>
                <c:pt idx="29">
                  <c:v>38.548919017955292</c:v>
                </c:pt>
                <c:pt idx="30">
                  <c:v>31.167268351383875</c:v>
                </c:pt>
                <c:pt idx="31">
                  <c:v>41.734104046242777</c:v>
                </c:pt>
                <c:pt idx="32">
                  <c:v>35.958188153310104</c:v>
                </c:pt>
                <c:pt idx="33">
                  <c:v>38.42323651452282</c:v>
                </c:pt>
                <c:pt idx="34">
                  <c:v>26.541274817136888</c:v>
                </c:pt>
                <c:pt idx="35">
                  <c:v>37.272727272727273</c:v>
                </c:pt>
                <c:pt idx="36">
                  <c:v>29.237288135593221</c:v>
                </c:pt>
                <c:pt idx="37">
                  <c:v>35.547945205479451</c:v>
                </c:pt>
              </c:numCache>
            </c:numRef>
          </c:xVal>
          <c:yVal>
            <c:numRef>
              <c:f>'Мособлдума одномандатный'!$AK$2:$AK$39</c:f>
              <c:numCache>
                <c:formatCode>0.0</c:formatCode>
                <c:ptCount val="38"/>
                <c:pt idx="0">
                  <c:v>19.828815977175463</c:v>
                </c:pt>
                <c:pt idx="1">
                  <c:v>19.092465753424658</c:v>
                </c:pt>
                <c:pt idx="2">
                  <c:v>19.287469287469289</c:v>
                </c:pt>
                <c:pt idx="3">
                  <c:v>18.932038834951456</c:v>
                </c:pt>
                <c:pt idx="4">
                  <c:v>17.678812415654519</c:v>
                </c:pt>
                <c:pt idx="5">
                  <c:v>18.786127167630056</c:v>
                </c:pt>
                <c:pt idx="6">
                  <c:v>16.666666666666668</c:v>
                </c:pt>
                <c:pt idx="7">
                  <c:v>24.937655860349128</c:v>
                </c:pt>
                <c:pt idx="8">
                  <c:v>20.048899755501221</c:v>
                </c:pt>
                <c:pt idx="9">
                  <c:v>20.895522388059703</c:v>
                </c:pt>
                <c:pt idx="10">
                  <c:v>19.252548131370329</c:v>
                </c:pt>
                <c:pt idx="11">
                  <c:v>22.25063938618926</c:v>
                </c:pt>
                <c:pt idx="12">
                  <c:v>23.644251626898047</c:v>
                </c:pt>
                <c:pt idx="13">
                  <c:v>15.359477124183007</c:v>
                </c:pt>
                <c:pt idx="14">
                  <c:v>15.876288659793815</c:v>
                </c:pt>
                <c:pt idx="15">
                  <c:v>21.794871794871796</c:v>
                </c:pt>
                <c:pt idx="16">
                  <c:v>15.646258503401361</c:v>
                </c:pt>
                <c:pt idx="17">
                  <c:v>19.536423841059602</c:v>
                </c:pt>
                <c:pt idx="18">
                  <c:v>16.923076923076923</c:v>
                </c:pt>
                <c:pt idx="19">
                  <c:v>10.483870967741936</c:v>
                </c:pt>
                <c:pt idx="20">
                  <c:v>19.512195121951219</c:v>
                </c:pt>
                <c:pt idx="21">
                  <c:v>15.17412935323383</c:v>
                </c:pt>
                <c:pt idx="22">
                  <c:v>14.354066985645932</c:v>
                </c:pt>
                <c:pt idx="23">
                  <c:v>16.537467700258397</c:v>
                </c:pt>
                <c:pt idx="24">
                  <c:v>22.994652406417114</c:v>
                </c:pt>
                <c:pt idx="25">
                  <c:v>19.700214132762312</c:v>
                </c:pt>
                <c:pt idx="26">
                  <c:v>24.033149171270718</c:v>
                </c:pt>
                <c:pt idx="27">
                  <c:v>19.689119170984455</c:v>
                </c:pt>
                <c:pt idx="28">
                  <c:v>17.15481171548117</c:v>
                </c:pt>
                <c:pt idx="29">
                  <c:v>17.680608365019012</c:v>
                </c:pt>
                <c:pt idx="30">
                  <c:v>19.691119691119692</c:v>
                </c:pt>
                <c:pt idx="31">
                  <c:v>17.451523545706372</c:v>
                </c:pt>
                <c:pt idx="32">
                  <c:v>18.023255813953487</c:v>
                </c:pt>
                <c:pt idx="33">
                  <c:v>18.574514038876888</c:v>
                </c:pt>
                <c:pt idx="34">
                  <c:v>23.228346456692915</c:v>
                </c:pt>
                <c:pt idx="35">
                  <c:v>23.577235772357724</c:v>
                </c:pt>
                <c:pt idx="36">
                  <c:v>19.806763285024154</c:v>
                </c:pt>
                <c:pt idx="37">
                  <c:v>21.772639691714836</c:v>
                </c:pt>
              </c:numCache>
            </c:numRef>
          </c:yVal>
          <c:bubbleSize>
            <c:numRef>
              <c:f>'Мособлдума одномандатный'!$I$2:$I$39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2339</c:v>
                </c:pt>
                <c:pt idx="12">
                  <c:v>1575</c:v>
                </c:pt>
                <c:pt idx="13">
                  <c:v>1760</c:v>
                </c:pt>
                <c:pt idx="14">
                  <c:v>1218</c:v>
                </c:pt>
                <c:pt idx="15">
                  <c:v>1244</c:v>
                </c:pt>
                <c:pt idx="16">
                  <c:v>465</c:v>
                </c:pt>
                <c:pt idx="17">
                  <c:v>664</c:v>
                </c:pt>
                <c:pt idx="18">
                  <c:v>685</c:v>
                </c:pt>
                <c:pt idx="19">
                  <c:v>216</c:v>
                </c:pt>
                <c:pt idx="20">
                  <c:v>1251</c:v>
                </c:pt>
                <c:pt idx="21">
                  <c:v>802</c:v>
                </c:pt>
                <c:pt idx="22">
                  <c:v>422</c:v>
                </c:pt>
                <c:pt idx="23">
                  <c:v>1170</c:v>
                </c:pt>
                <c:pt idx="24">
                  <c:v>1043</c:v>
                </c:pt>
                <c:pt idx="25">
                  <c:v>1409</c:v>
                </c:pt>
                <c:pt idx="26">
                  <c:v>978</c:v>
                </c:pt>
                <c:pt idx="27">
                  <c:v>432</c:v>
                </c:pt>
                <c:pt idx="28">
                  <c:v>1151</c:v>
                </c:pt>
                <c:pt idx="29">
                  <c:v>2729</c:v>
                </c:pt>
                <c:pt idx="30">
                  <c:v>831</c:v>
                </c:pt>
                <c:pt idx="31">
                  <c:v>865</c:v>
                </c:pt>
                <c:pt idx="32">
                  <c:v>1435</c:v>
                </c:pt>
                <c:pt idx="33">
                  <c:v>1205</c:v>
                </c:pt>
                <c:pt idx="34">
                  <c:v>957</c:v>
                </c:pt>
                <c:pt idx="35">
                  <c:v>660</c:v>
                </c:pt>
                <c:pt idx="36">
                  <c:v>1416</c:v>
                </c:pt>
                <c:pt idx="37">
                  <c:v>1460</c:v>
                </c:pt>
              </c:numCache>
            </c:numRef>
          </c:bubbleSize>
          <c:bubble3D val="0"/>
          <c:extLst>
            <c:ext xmlns:c16="http://schemas.microsoft.com/office/drawing/2014/chart" uri="{C3380CC4-5D6E-409C-BE32-E72D297353CC}">
              <c16:uniqueId val="{00000005-0635-4CC9-A990-39CC245ADBA1}"/>
            </c:ext>
          </c:extLst>
        </c:ser>
        <c:ser>
          <c:idx val="0"/>
          <c:order val="6"/>
          <c:tx>
            <c:strRef>
              <c:f>'Мособлдума одномандатный'!$V$1</c:f>
              <c:strCache>
                <c:ptCount val="1"/>
                <c:pt idx="0">
                  <c:v>Недействительных</c:v>
                </c:pt>
              </c:strCache>
            </c:strRef>
          </c:tx>
          <c:spPr>
            <a:noFill/>
            <a:ln w="6350">
              <a:solidFill>
                <a:srgbClr val="000000"/>
              </a:solidFill>
            </a:ln>
          </c:spPr>
          <c:invertIfNegative val="0"/>
          <c:xVal>
            <c:numRef>
              <c:f>'Мособлдума одномандатный'!$N$2:$N$39</c:f>
              <c:numCache>
                <c:formatCode>0.0</c:formatCode>
                <c:ptCount val="38"/>
                <c:pt idx="0">
                  <c:v>40.241102181400692</c:v>
                </c:pt>
                <c:pt idx="1">
                  <c:v>45.009633911368013</c:v>
                </c:pt>
                <c:pt idx="2">
                  <c:v>40.881763527054112</c:v>
                </c:pt>
                <c:pt idx="3">
                  <c:v>38.475336322869957</c:v>
                </c:pt>
                <c:pt idx="4">
                  <c:v>41.793570219966156</c:v>
                </c:pt>
                <c:pt idx="5">
                  <c:v>45.140247879973906</c:v>
                </c:pt>
                <c:pt idx="6">
                  <c:v>39.593908629441621</c:v>
                </c:pt>
                <c:pt idx="7">
                  <c:v>33.044911413267407</c:v>
                </c:pt>
                <c:pt idx="8">
                  <c:v>28.295376121463079</c:v>
                </c:pt>
                <c:pt idx="9">
                  <c:v>30.258064516129032</c:v>
                </c:pt>
                <c:pt idx="10">
                  <c:v>32.249817384952522</c:v>
                </c:pt>
                <c:pt idx="11">
                  <c:v>33.433091064557502</c:v>
                </c:pt>
                <c:pt idx="12">
                  <c:v>29.269841269841269</c:v>
                </c:pt>
                <c:pt idx="13">
                  <c:v>34.772727272727273</c:v>
                </c:pt>
                <c:pt idx="14">
                  <c:v>39.819376026272579</c:v>
                </c:pt>
                <c:pt idx="15">
                  <c:v>43.89067524115756</c:v>
                </c:pt>
                <c:pt idx="16">
                  <c:v>31.612903225806452</c:v>
                </c:pt>
                <c:pt idx="17">
                  <c:v>52.710843373493979</c:v>
                </c:pt>
                <c:pt idx="18">
                  <c:v>58.248175182481752</c:v>
                </c:pt>
                <c:pt idx="19">
                  <c:v>57.407407407407405</c:v>
                </c:pt>
                <c:pt idx="20">
                  <c:v>36.051159072741804</c:v>
                </c:pt>
                <c:pt idx="21">
                  <c:v>50.124688279301743</c:v>
                </c:pt>
                <c:pt idx="22">
                  <c:v>49.763033175355453</c:v>
                </c:pt>
                <c:pt idx="23">
                  <c:v>33.07692307692308</c:v>
                </c:pt>
                <c:pt idx="24">
                  <c:v>35.858101629913712</c:v>
                </c:pt>
                <c:pt idx="25">
                  <c:v>33.14407381121363</c:v>
                </c:pt>
                <c:pt idx="26">
                  <c:v>37.014314928425357</c:v>
                </c:pt>
                <c:pt idx="27">
                  <c:v>44.675925925925924</c:v>
                </c:pt>
                <c:pt idx="28">
                  <c:v>41.529105125977409</c:v>
                </c:pt>
                <c:pt idx="29">
                  <c:v>38.548919017955292</c:v>
                </c:pt>
                <c:pt idx="30">
                  <c:v>31.167268351383875</c:v>
                </c:pt>
                <c:pt idx="31">
                  <c:v>41.734104046242777</c:v>
                </c:pt>
                <c:pt idx="32">
                  <c:v>35.958188153310104</c:v>
                </c:pt>
                <c:pt idx="33">
                  <c:v>38.42323651452282</c:v>
                </c:pt>
                <c:pt idx="34">
                  <c:v>26.541274817136888</c:v>
                </c:pt>
                <c:pt idx="35">
                  <c:v>37.272727272727273</c:v>
                </c:pt>
                <c:pt idx="36">
                  <c:v>29.237288135593221</c:v>
                </c:pt>
                <c:pt idx="37">
                  <c:v>35.547945205479451</c:v>
                </c:pt>
              </c:numCache>
            </c:numRef>
          </c:xVal>
          <c:yVal>
            <c:numRef>
              <c:f>'Мособлдума одномандатный'!$V$2:$V$39</c:f>
              <c:numCache>
                <c:formatCode>0.0</c:formatCode>
                <c:ptCount val="38"/>
                <c:pt idx="0">
                  <c:v>7.8459343794579173</c:v>
                </c:pt>
                <c:pt idx="1">
                  <c:v>24.315068493150687</c:v>
                </c:pt>
                <c:pt idx="2">
                  <c:v>11.793611793611793</c:v>
                </c:pt>
                <c:pt idx="3">
                  <c:v>12.378640776699029</c:v>
                </c:pt>
                <c:pt idx="4">
                  <c:v>4.5883940620782724</c:v>
                </c:pt>
                <c:pt idx="5">
                  <c:v>8.0924855491329488</c:v>
                </c:pt>
                <c:pt idx="6">
                  <c:v>8.1196581196581192</c:v>
                </c:pt>
                <c:pt idx="7">
                  <c:v>10.598503740648379</c:v>
                </c:pt>
                <c:pt idx="8">
                  <c:v>13.202933985330073</c:v>
                </c:pt>
                <c:pt idx="9">
                  <c:v>11.727078891257996</c:v>
                </c:pt>
                <c:pt idx="10">
                  <c:v>15.288788221970554</c:v>
                </c:pt>
                <c:pt idx="11">
                  <c:v>9.5907928388746804</c:v>
                </c:pt>
                <c:pt idx="12">
                  <c:v>12.581344902386117</c:v>
                </c:pt>
                <c:pt idx="13">
                  <c:v>10.947712418300654</c:v>
                </c:pt>
                <c:pt idx="14">
                  <c:v>13.814432989690722</c:v>
                </c:pt>
                <c:pt idx="15">
                  <c:v>8.9743589743589745</c:v>
                </c:pt>
                <c:pt idx="16">
                  <c:v>14.965986394557824</c:v>
                </c:pt>
                <c:pt idx="17">
                  <c:v>4.9668874172185431</c:v>
                </c:pt>
                <c:pt idx="18">
                  <c:v>8.9230769230769234</c:v>
                </c:pt>
                <c:pt idx="19">
                  <c:v>9.67741935483871</c:v>
                </c:pt>
                <c:pt idx="20">
                  <c:v>11.086474501108647</c:v>
                </c:pt>
                <c:pt idx="21">
                  <c:v>10.447761194029852</c:v>
                </c:pt>
                <c:pt idx="22">
                  <c:v>7.1770334928229662</c:v>
                </c:pt>
                <c:pt idx="23">
                  <c:v>11.369509043927648</c:v>
                </c:pt>
                <c:pt idx="24">
                  <c:v>8.2887700534759361</c:v>
                </c:pt>
                <c:pt idx="25">
                  <c:v>10.706638115631691</c:v>
                </c:pt>
                <c:pt idx="26">
                  <c:v>18.784530386740332</c:v>
                </c:pt>
                <c:pt idx="27">
                  <c:v>11.917098445595855</c:v>
                </c:pt>
                <c:pt idx="28">
                  <c:v>12.133891213389122</c:v>
                </c:pt>
                <c:pt idx="29">
                  <c:v>11.882129277566539</c:v>
                </c:pt>
                <c:pt idx="30">
                  <c:v>5.7915057915057915</c:v>
                </c:pt>
                <c:pt idx="31">
                  <c:v>9.6952908587257625</c:v>
                </c:pt>
                <c:pt idx="32">
                  <c:v>12.596899224806201</c:v>
                </c:pt>
                <c:pt idx="33">
                  <c:v>11.015118790496761</c:v>
                </c:pt>
                <c:pt idx="34">
                  <c:v>10.62992125984252</c:v>
                </c:pt>
                <c:pt idx="35">
                  <c:v>8.536585365853659</c:v>
                </c:pt>
                <c:pt idx="36">
                  <c:v>8.9371980676328509</c:v>
                </c:pt>
                <c:pt idx="37">
                  <c:v>12.524084778420038</c:v>
                </c:pt>
              </c:numCache>
            </c:numRef>
          </c:yVal>
          <c:bubbleSize>
            <c:numRef>
              <c:f>'Мособлдума одномандатный'!$I$2:$I$39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2339</c:v>
                </c:pt>
                <c:pt idx="12">
                  <c:v>1575</c:v>
                </c:pt>
                <c:pt idx="13">
                  <c:v>1760</c:v>
                </c:pt>
                <c:pt idx="14">
                  <c:v>1218</c:v>
                </c:pt>
                <c:pt idx="15">
                  <c:v>1244</c:v>
                </c:pt>
                <c:pt idx="16">
                  <c:v>465</c:v>
                </c:pt>
                <c:pt idx="17">
                  <c:v>664</c:v>
                </c:pt>
                <c:pt idx="18">
                  <c:v>685</c:v>
                </c:pt>
                <c:pt idx="19">
                  <c:v>216</c:v>
                </c:pt>
                <c:pt idx="20">
                  <c:v>1251</c:v>
                </c:pt>
                <c:pt idx="21">
                  <c:v>802</c:v>
                </c:pt>
                <c:pt idx="22">
                  <c:v>422</c:v>
                </c:pt>
                <c:pt idx="23">
                  <c:v>1170</c:v>
                </c:pt>
                <c:pt idx="24">
                  <c:v>1043</c:v>
                </c:pt>
                <c:pt idx="25">
                  <c:v>1409</c:v>
                </c:pt>
                <c:pt idx="26">
                  <c:v>978</c:v>
                </c:pt>
                <c:pt idx="27">
                  <c:v>432</c:v>
                </c:pt>
                <c:pt idx="28">
                  <c:v>1151</c:v>
                </c:pt>
                <c:pt idx="29">
                  <c:v>2729</c:v>
                </c:pt>
                <c:pt idx="30">
                  <c:v>831</c:v>
                </c:pt>
                <c:pt idx="31">
                  <c:v>865</c:v>
                </c:pt>
                <c:pt idx="32">
                  <c:v>1435</c:v>
                </c:pt>
                <c:pt idx="33">
                  <c:v>1205</c:v>
                </c:pt>
                <c:pt idx="34">
                  <c:v>957</c:v>
                </c:pt>
                <c:pt idx="35">
                  <c:v>660</c:v>
                </c:pt>
                <c:pt idx="36">
                  <c:v>1416</c:v>
                </c:pt>
                <c:pt idx="37">
                  <c:v>1460</c:v>
                </c:pt>
              </c:numCache>
            </c:numRef>
          </c:bubbleSize>
          <c:bubble3D val="0"/>
          <c:extLst>
            <c:ext xmlns:c16="http://schemas.microsoft.com/office/drawing/2014/chart" uri="{C3380CC4-5D6E-409C-BE32-E72D297353CC}">
              <c16:uniqueId val="{00000000-586A-4E7D-A7F4-4180F8983B15}"/>
            </c:ext>
          </c:extLst>
        </c:ser>
        <c:ser>
          <c:idx val="1"/>
          <c:order val="7"/>
          <c:tx>
            <c:strRef>
              <c:f>'Мособлдума одномандатный'!$T$1</c:f>
              <c:strCache>
                <c:ptCount val="1"/>
                <c:pt idx="0">
                  <c:v>Надомка</c:v>
                </c:pt>
              </c:strCache>
            </c:strRef>
          </c:tx>
          <c:spPr>
            <a:noFill/>
            <a:ln w="6350">
              <a:solidFill>
                <a:srgbClr val="000000"/>
              </a:solidFill>
              <a:prstDash val="sysDot"/>
            </a:ln>
          </c:spPr>
          <c:invertIfNegative val="0"/>
          <c:xVal>
            <c:numRef>
              <c:f>'Мособлдума одномандатный'!$N$2:$N$39</c:f>
              <c:numCache>
                <c:formatCode>0.0</c:formatCode>
                <c:ptCount val="38"/>
                <c:pt idx="0">
                  <c:v>40.241102181400692</c:v>
                </c:pt>
                <c:pt idx="1">
                  <c:v>45.009633911368013</c:v>
                </c:pt>
                <c:pt idx="2">
                  <c:v>40.881763527054112</c:v>
                </c:pt>
                <c:pt idx="3">
                  <c:v>38.475336322869957</c:v>
                </c:pt>
                <c:pt idx="4">
                  <c:v>41.793570219966156</c:v>
                </c:pt>
                <c:pt idx="5">
                  <c:v>45.140247879973906</c:v>
                </c:pt>
                <c:pt idx="6">
                  <c:v>39.593908629441621</c:v>
                </c:pt>
                <c:pt idx="7">
                  <c:v>33.044911413267407</c:v>
                </c:pt>
                <c:pt idx="8">
                  <c:v>28.295376121463079</c:v>
                </c:pt>
                <c:pt idx="9">
                  <c:v>30.258064516129032</c:v>
                </c:pt>
                <c:pt idx="10">
                  <c:v>32.249817384952522</c:v>
                </c:pt>
                <c:pt idx="11">
                  <c:v>33.433091064557502</c:v>
                </c:pt>
                <c:pt idx="12">
                  <c:v>29.269841269841269</c:v>
                </c:pt>
                <c:pt idx="13">
                  <c:v>34.772727272727273</c:v>
                </c:pt>
                <c:pt idx="14">
                  <c:v>39.819376026272579</c:v>
                </c:pt>
                <c:pt idx="15">
                  <c:v>43.89067524115756</c:v>
                </c:pt>
                <c:pt idx="16">
                  <c:v>31.612903225806452</c:v>
                </c:pt>
                <c:pt idx="17">
                  <c:v>52.710843373493979</c:v>
                </c:pt>
                <c:pt idx="18">
                  <c:v>58.248175182481752</c:v>
                </c:pt>
                <c:pt idx="19">
                  <c:v>57.407407407407405</c:v>
                </c:pt>
                <c:pt idx="20">
                  <c:v>36.051159072741804</c:v>
                </c:pt>
                <c:pt idx="21">
                  <c:v>50.124688279301743</c:v>
                </c:pt>
                <c:pt idx="22">
                  <c:v>49.763033175355453</c:v>
                </c:pt>
                <c:pt idx="23">
                  <c:v>33.07692307692308</c:v>
                </c:pt>
                <c:pt idx="24">
                  <c:v>35.858101629913712</c:v>
                </c:pt>
                <c:pt idx="25">
                  <c:v>33.14407381121363</c:v>
                </c:pt>
                <c:pt idx="26">
                  <c:v>37.014314928425357</c:v>
                </c:pt>
                <c:pt idx="27">
                  <c:v>44.675925925925924</c:v>
                </c:pt>
                <c:pt idx="28">
                  <c:v>41.529105125977409</c:v>
                </c:pt>
                <c:pt idx="29">
                  <c:v>38.548919017955292</c:v>
                </c:pt>
                <c:pt idx="30">
                  <c:v>31.167268351383875</c:v>
                </c:pt>
                <c:pt idx="31">
                  <c:v>41.734104046242777</c:v>
                </c:pt>
                <c:pt idx="32">
                  <c:v>35.958188153310104</c:v>
                </c:pt>
                <c:pt idx="33">
                  <c:v>38.42323651452282</c:v>
                </c:pt>
                <c:pt idx="34">
                  <c:v>26.541274817136888</c:v>
                </c:pt>
                <c:pt idx="35">
                  <c:v>37.272727272727273</c:v>
                </c:pt>
                <c:pt idx="36">
                  <c:v>29.237288135593221</c:v>
                </c:pt>
                <c:pt idx="37">
                  <c:v>35.547945205479451</c:v>
                </c:pt>
              </c:numCache>
            </c:numRef>
          </c:xVal>
          <c:yVal>
            <c:numRef>
              <c:f>'Мособлдума одномандатный'!$T$2:$T$39</c:f>
              <c:numCache>
                <c:formatCode>0.0</c:formatCode>
                <c:ptCount val="38"/>
                <c:pt idx="0">
                  <c:v>0.99857346647646217</c:v>
                </c:pt>
                <c:pt idx="1">
                  <c:v>1.9691780821917808</c:v>
                </c:pt>
                <c:pt idx="2">
                  <c:v>0.98280098280098283</c:v>
                </c:pt>
                <c:pt idx="3">
                  <c:v>4.1262135922330101</c:v>
                </c:pt>
                <c:pt idx="4">
                  <c:v>12.820512820512821</c:v>
                </c:pt>
                <c:pt idx="5">
                  <c:v>14.450867052023121</c:v>
                </c:pt>
                <c:pt idx="6">
                  <c:v>16.666666666666668</c:v>
                </c:pt>
                <c:pt idx="7">
                  <c:v>1.6209476309226933</c:v>
                </c:pt>
                <c:pt idx="8">
                  <c:v>1.7114914425427872</c:v>
                </c:pt>
                <c:pt idx="9">
                  <c:v>1.0660980810234542</c:v>
                </c:pt>
                <c:pt idx="10">
                  <c:v>0.67950169875424693</c:v>
                </c:pt>
                <c:pt idx="11">
                  <c:v>1.5345268542199488</c:v>
                </c:pt>
                <c:pt idx="12">
                  <c:v>0.86767895878524948</c:v>
                </c:pt>
                <c:pt idx="13">
                  <c:v>7.8431372549019605</c:v>
                </c:pt>
                <c:pt idx="14">
                  <c:v>5.9793814432989691</c:v>
                </c:pt>
                <c:pt idx="15">
                  <c:v>10.073260073260073</c:v>
                </c:pt>
                <c:pt idx="16">
                  <c:v>11.564625850340136</c:v>
                </c:pt>
                <c:pt idx="17">
                  <c:v>15.894039735099337</c:v>
                </c:pt>
                <c:pt idx="18">
                  <c:v>22.76923076923077</c:v>
                </c:pt>
                <c:pt idx="19">
                  <c:v>35.483870967741936</c:v>
                </c:pt>
                <c:pt idx="20">
                  <c:v>14.634146341463415</c:v>
                </c:pt>
                <c:pt idx="21">
                  <c:v>35.07462686567164</c:v>
                </c:pt>
                <c:pt idx="22">
                  <c:v>24.401913875598087</c:v>
                </c:pt>
                <c:pt idx="23">
                  <c:v>12.403100775193799</c:v>
                </c:pt>
                <c:pt idx="24">
                  <c:v>24.598930481283421</c:v>
                </c:pt>
                <c:pt idx="25">
                  <c:v>12.847965738758029</c:v>
                </c:pt>
                <c:pt idx="26">
                  <c:v>10.773480662983426</c:v>
                </c:pt>
                <c:pt idx="27">
                  <c:v>35.233160621761655</c:v>
                </c:pt>
                <c:pt idx="28">
                  <c:v>2.510460251046025</c:v>
                </c:pt>
                <c:pt idx="29">
                  <c:v>12.642585551330798</c:v>
                </c:pt>
                <c:pt idx="30">
                  <c:v>15.444015444015443</c:v>
                </c:pt>
                <c:pt idx="31">
                  <c:v>20.498614958448755</c:v>
                </c:pt>
                <c:pt idx="32">
                  <c:v>2.9069767441860463</c:v>
                </c:pt>
                <c:pt idx="33">
                  <c:v>8.8552915766738654</c:v>
                </c:pt>
                <c:pt idx="34">
                  <c:v>9.4488188976377945</c:v>
                </c:pt>
                <c:pt idx="35">
                  <c:v>18.699186991869919</c:v>
                </c:pt>
                <c:pt idx="36">
                  <c:v>4.3478260869565215</c:v>
                </c:pt>
                <c:pt idx="37">
                  <c:v>1.5414258188824663</c:v>
                </c:pt>
              </c:numCache>
            </c:numRef>
          </c:yVal>
          <c:bubbleSize>
            <c:numRef>
              <c:f>'Мособлдума одномандатный'!$I$2:$I$39</c:f>
              <c:numCache>
                <c:formatCode>General</c:formatCode>
                <c:ptCount val="38"/>
                <c:pt idx="0">
                  <c:v>1742</c:v>
                </c:pt>
                <c:pt idx="1">
                  <c:v>2595</c:v>
                </c:pt>
                <c:pt idx="2">
                  <c:v>1996</c:v>
                </c:pt>
                <c:pt idx="3">
                  <c:v>1115</c:v>
                </c:pt>
                <c:pt idx="4">
                  <c:v>1773</c:v>
                </c:pt>
                <c:pt idx="5">
                  <c:v>1533</c:v>
                </c:pt>
                <c:pt idx="6">
                  <c:v>591</c:v>
                </c:pt>
                <c:pt idx="7">
                  <c:v>2427</c:v>
                </c:pt>
                <c:pt idx="8">
                  <c:v>2898</c:v>
                </c:pt>
                <c:pt idx="9">
                  <c:v>1550</c:v>
                </c:pt>
                <c:pt idx="10">
                  <c:v>2738</c:v>
                </c:pt>
                <c:pt idx="11">
                  <c:v>2339</c:v>
                </c:pt>
                <c:pt idx="12">
                  <c:v>1575</c:v>
                </c:pt>
                <c:pt idx="13">
                  <c:v>1760</c:v>
                </c:pt>
                <c:pt idx="14">
                  <c:v>1218</c:v>
                </c:pt>
                <c:pt idx="15">
                  <c:v>1244</c:v>
                </c:pt>
                <c:pt idx="16">
                  <c:v>465</c:v>
                </c:pt>
                <c:pt idx="17">
                  <c:v>664</c:v>
                </c:pt>
                <c:pt idx="18">
                  <c:v>685</c:v>
                </c:pt>
                <c:pt idx="19">
                  <c:v>216</c:v>
                </c:pt>
                <c:pt idx="20">
                  <c:v>1251</c:v>
                </c:pt>
                <c:pt idx="21">
                  <c:v>802</c:v>
                </c:pt>
                <c:pt idx="22">
                  <c:v>422</c:v>
                </c:pt>
                <c:pt idx="23">
                  <c:v>1170</c:v>
                </c:pt>
                <c:pt idx="24">
                  <c:v>1043</c:v>
                </c:pt>
                <c:pt idx="25">
                  <c:v>1409</c:v>
                </c:pt>
                <c:pt idx="26">
                  <c:v>978</c:v>
                </c:pt>
                <c:pt idx="27">
                  <c:v>432</c:v>
                </c:pt>
                <c:pt idx="28">
                  <c:v>1151</c:v>
                </c:pt>
                <c:pt idx="29">
                  <c:v>2729</c:v>
                </c:pt>
                <c:pt idx="30">
                  <c:v>831</c:v>
                </c:pt>
                <c:pt idx="31">
                  <c:v>865</c:v>
                </c:pt>
                <c:pt idx="32">
                  <c:v>1435</c:v>
                </c:pt>
                <c:pt idx="33">
                  <c:v>1205</c:v>
                </c:pt>
                <c:pt idx="34">
                  <c:v>957</c:v>
                </c:pt>
                <c:pt idx="35">
                  <c:v>660</c:v>
                </c:pt>
                <c:pt idx="36">
                  <c:v>1416</c:v>
                </c:pt>
                <c:pt idx="37">
                  <c:v>1460</c:v>
                </c:pt>
              </c:numCache>
            </c:numRef>
          </c:bubbleSize>
          <c:bubble3D val="0"/>
          <c:extLst>
            <c:ext xmlns:c16="http://schemas.microsoft.com/office/drawing/2014/chart" uri="{C3380CC4-5D6E-409C-BE32-E72D297353CC}">
              <c16:uniqueId val="{00000001-586A-4E7D-A7F4-4180F8983B15}"/>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80"/>
          <c:min val="2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2194143602087"/>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7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7096271929824562"/>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75319048551430645"/>
          <c:y val="0.11363028175551161"/>
          <c:w val="0.18695186522262333"/>
          <c:h val="0.28584195906432752"/>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14296</xdr:colOff>
      <xdr:row>41</xdr:row>
      <xdr:rowOff>10481</xdr:rowOff>
    </xdr:from>
    <xdr:to>
      <xdr:col>26</xdr:col>
      <xdr:colOff>208030</xdr:colOff>
      <xdr:row>78</xdr:row>
      <xdr:rowOff>145383</xdr:rowOff>
    </xdr:to>
    <xdr:graphicFrame macro="">
      <xdr:nvGraphicFramePr>
        <xdr:cNvPr id="2" name="Chart 1">
          <a:extLst>
            <a:ext uri="{FF2B5EF4-FFF2-40B4-BE49-F238E27FC236}">
              <a16:creationId xmlns:a16="http://schemas.microsoft.com/office/drawing/2014/main" id="{5FA27148-FA9C-4920-B6AB-D12332896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xdr:col>
      <xdr:colOff>4531</xdr:colOff>
      <xdr:row>41</xdr:row>
      <xdr:rowOff>756</xdr:rowOff>
    </xdr:from>
    <xdr:to>
      <xdr:col>30</xdr:col>
      <xdr:colOff>369989</xdr:colOff>
      <xdr:row>54</xdr:row>
      <xdr:rowOff>150864</xdr:rowOff>
    </xdr:to>
    <mc:AlternateContent xmlns:mc="http://schemas.openxmlformats.org/markup-compatibility/2006" xmlns:sle15="http://schemas.microsoft.com/office/drawing/2012/slicer">
      <mc:Choice Requires="sle15">
        <xdr:graphicFrame macro="">
          <xdr:nvGraphicFramePr>
            <xdr:cNvPr id="3" name="Наблюдателей">
              <a:extLst>
                <a:ext uri="{FF2B5EF4-FFF2-40B4-BE49-F238E27FC236}">
                  <a16:creationId xmlns:a16="http://schemas.microsoft.com/office/drawing/2014/main" id="{773D6DC8-0185-4082-BB02-433FDACA47AC}"/>
                </a:ext>
              </a:extLst>
            </xdr:cNvPr>
            <xdr:cNvGraphicFramePr/>
          </xdr:nvGraphicFramePr>
          <xdr:xfrm>
            <a:off x="0" y="0"/>
            <a:ext cx="0" cy="0"/>
          </xdr:xfrm>
          <a:graphic>
            <a:graphicData uri="http://schemas.microsoft.com/office/drawing/2010/slicer">
              <sle:slicer xmlns:sle="http://schemas.microsoft.com/office/drawing/2010/slicer" name="Наблюдателей"/>
            </a:graphicData>
          </a:graphic>
        </xdr:graphicFrame>
      </mc:Choice>
      <mc:Fallback xmlns="">
        <xdr:sp macro="" textlink="">
          <xdr:nvSpPr>
            <xdr:cNvPr id="0" name=""/>
            <xdr:cNvSpPr>
              <a:spLocks noTextEdit="1"/>
            </xdr:cNvSpPr>
          </xdr:nvSpPr>
          <xdr:spPr>
            <a:xfrm>
              <a:off x="12365165" y="7430727"/>
              <a:ext cx="1656643"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c:userShapes xmlns:c="http://schemas.openxmlformats.org/drawingml/2006/chart">
  <cdr:relSizeAnchor xmlns:cdr="http://schemas.openxmlformats.org/drawingml/2006/chartDrawing">
    <cdr:from>
      <cdr:x>0.3289</cdr:x>
      <cdr:y>0.00185</cdr:y>
    </cdr:from>
    <cdr:to>
      <cdr:x>0.41521</cdr:x>
      <cdr:y>0.09516</cdr:y>
    </cdr:to>
    <cdr:sp macro="" textlink="">
      <cdr:nvSpPr>
        <cdr:cNvPr id="2" name="TextBox 1">
          <a:extLst xmlns:a="http://schemas.openxmlformats.org/drawingml/2006/main">
            <a:ext uri="{FF2B5EF4-FFF2-40B4-BE49-F238E27FC236}">
              <a16:creationId xmlns:a16="http://schemas.microsoft.com/office/drawing/2014/main" id="{1E369EC4-A55B-48DE-9434-0963EE61601F}"/>
            </a:ext>
          </a:extLst>
        </cdr:cNvPr>
        <cdr:cNvSpPr txBox="1"/>
      </cdr:nvSpPr>
      <cdr:spPr>
        <a:xfrm xmlns:a="http://schemas.openxmlformats.org/drawingml/2006/main">
          <a:off x="3484854" y="9610"/>
          <a:ext cx="914469" cy="485629"/>
        </a:xfrm>
        <a:prstGeom xmlns:a="http://schemas.openxmlformats.org/drawingml/2006/main" prst="rect">
          <a:avLst/>
        </a:prstGeom>
      </cdr:spPr>
      <cdr:txBody>
        <a:bodyPr xmlns:a="http://schemas.openxmlformats.org/drawingml/2006/main" vertOverflow="clip" wrap="none" tIns="0"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sym typeface="Wingdings" panose="05000000000000000000" pitchFamily="2" charset="2"/>
            </a:rPr>
            <a:t></a:t>
          </a:r>
          <a:r>
            <a:rPr lang="en-US" sz="1100" b="1">
              <a:latin typeface="Arial" panose="020B0604020202020204" pitchFamily="34" charset="0"/>
              <a:cs typeface="Arial" panose="020B0604020202020204" pitchFamily="34" charset="0"/>
            </a:rPr>
            <a:t>2687</a:t>
          </a:r>
          <a:r>
            <a:rPr lang="ru-RU" sz="1100" b="1">
              <a:latin typeface="Arial" panose="020B0604020202020204" pitchFamily="34" charset="0"/>
              <a:cs typeface="Arial" panose="020B0604020202020204" pitchFamily="34" charset="0"/>
            </a:rPr>
            <a:t> Руза</a:t>
          </a:r>
          <a:r>
            <a:rPr lang="ru-RU" sz="1100">
              <a:latin typeface="Arial" panose="020B0604020202020204" pitchFamily="34" charset="0"/>
              <a:cs typeface="Arial" panose="020B0604020202020204" pitchFamily="34" charset="0"/>
            </a:rPr>
            <a:t>:</a:t>
          </a:r>
          <a:r>
            <a:rPr lang="en-US" sz="1100">
              <a:latin typeface="Arial" panose="020B0604020202020204" pitchFamily="34" charset="0"/>
              <a:cs typeface="Arial" panose="020B0604020202020204" pitchFamily="34" charset="0"/>
            </a:rPr>
            <a:t> </a:t>
          </a:r>
          <a:r>
            <a:rPr lang="ru-RU" sz="1100">
              <a:latin typeface="Arial" panose="020B0604020202020204" pitchFamily="34" charset="0"/>
              <a:cs typeface="Arial" panose="020B0604020202020204" pitchFamily="34" charset="0"/>
            </a:rPr>
            <a:t>переложили</a:t>
          </a:r>
          <a:r>
            <a:rPr lang="ru-RU" sz="1100" baseline="0">
              <a:latin typeface="Arial" panose="020B0604020202020204" pitchFamily="34" charset="0"/>
              <a:cs typeface="Arial" panose="020B0604020202020204" pitchFamily="34" charset="0"/>
            </a:rPr>
            <a:t> бюллетени </a:t>
          </a:r>
          <a:r>
            <a:rPr lang="ru-RU" sz="1100">
              <a:latin typeface="Arial" panose="020B0604020202020204" pitchFamily="34" charset="0"/>
              <a:cs typeface="Arial" panose="020B0604020202020204" pitchFamily="34" charset="0"/>
            </a:rPr>
            <a:t>в стопку ЕР, </a:t>
          </a:r>
          <a:r>
            <a:rPr lang="ru-RU" sz="1100">
              <a:effectLst/>
              <a:latin typeface="Arial" panose="020B0604020202020204" pitchFamily="34" charset="0"/>
              <a:ea typeface="+mn-ea"/>
              <a:cs typeface="Arial" panose="020B0604020202020204" pitchFamily="34" charset="0"/>
            </a:rPr>
            <a:t>без набл.</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0.9392</cdr:x>
      <cdr:y>0.71248</cdr:y>
    </cdr:from>
    <cdr:to>
      <cdr:x>0.96707</cdr:x>
      <cdr:y>0.88982</cdr:y>
    </cdr:to>
    <cdr:sp macro="" textlink="">
      <cdr:nvSpPr>
        <cdr:cNvPr id="3" name="TextBox 1">
          <a:extLst xmlns:a="http://schemas.openxmlformats.org/drawingml/2006/main">
            <a:ext uri="{FF2B5EF4-FFF2-40B4-BE49-F238E27FC236}">
              <a16:creationId xmlns:a16="http://schemas.microsoft.com/office/drawing/2014/main" id="{F3592067-EE1C-42C1-BBA6-0683D06D3C32}"/>
            </a:ext>
          </a:extLst>
        </cdr:cNvPr>
        <cdr:cNvSpPr txBox="1"/>
      </cdr:nvSpPr>
      <cdr:spPr>
        <a:xfrm xmlns:a="http://schemas.openxmlformats.org/drawingml/2006/main" rot="16200000">
          <a:off x="9629152" y="4089253"/>
          <a:ext cx="937833" cy="2952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2703 </a:t>
          </a:r>
          <a:r>
            <a:rPr lang="ru-RU" sz="1100">
              <a:latin typeface="Arial" panose="020B0604020202020204" pitchFamily="34" charset="0"/>
              <a:cs typeface="Arial" panose="020B0604020202020204" pitchFamily="34" charset="0"/>
            </a:rPr>
            <a:t>Покровское</a:t>
          </a:r>
          <a:r>
            <a:rPr lang="ru-RU" sz="1100" baseline="0">
              <a:latin typeface="Arial" panose="020B0604020202020204" pitchFamily="34" charset="0"/>
              <a:cs typeface="Arial" panose="020B0604020202020204" pitchFamily="34" charset="0"/>
            </a:rPr>
            <a:t> областная психиатрическая больница, без набл.</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0.15091</cdr:x>
      <cdr:y>0.28519</cdr:y>
    </cdr:from>
    <cdr:to>
      <cdr:x>0.23722</cdr:x>
      <cdr:y>0.34245</cdr:y>
    </cdr:to>
    <cdr:sp macro="" textlink="">
      <cdr:nvSpPr>
        <cdr:cNvPr id="4" name="TextBox 1">
          <a:extLst xmlns:a="http://schemas.openxmlformats.org/drawingml/2006/main">
            <a:ext uri="{FF2B5EF4-FFF2-40B4-BE49-F238E27FC236}">
              <a16:creationId xmlns:a16="http://schemas.microsoft.com/office/drawing/2014/main" id="{9BF59F55-7EAE-49F0-B4DC-2F484B15B21F}"/>
            </a:ext>
          </a:extLst>
        </cdr:cNvPr>
        <cdr:cNvSpPr txBox="1"/>
      </cdr:nvSpPr>
      <cdr:spPr>
        <a:xfrm xmlns:a="http://schemas.openxmlformats.org/drawingml/2006/main">
          <a:off x="1598925" y="1484244"/>
          <a:ext cx="914469" cy="2980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rgbClr val="777777"/>
              </a:solidFill>
              <a:latin typeface="Arial" panose="020B0604020202020204" pitchFamily="34" charset="0"/>
              <a:cs typeface="Arial" panose="020B0604020202020204" pitchFamily="34" charset="0"/>
            </a:rPr>
            <a:t>2684</a:t>
          </a:r>
          <a:r>
            <a:rPr lang="ru-RU" sz="1100">
              <a:solidFill>
                <a:srgbClr val="777777"/>
              </a:solidFill>
              <a:latin typeface="Arial" panose="020B0604020202020204" pitchFamily="34" charset="0"/>
              <a:cs typeface="Arial" panose="020B0604020202020204" pitchFamily="34" charset="0"/>
            </a:rPr>
            <a:t> Руза:</a:t>
          </a:r>
          <a:r>
            <a:rPr lang="en-US" sz="1100">
              <a:solidFill>
                <a:srgbClr val="777777"/>
              </a:solidFill>
              <a:latin typeface="Arial" panose="020B0604020202020204" pitchFamily="34" charset="0"/>
              <a:cs typeface="Arial" panose="020B0604020202020204" pitchFamily="34" charset="0"/>
            </a:rPr>
            <a:t> </a:t>
          </a:r>
          <a:r>
            <a:rPr lang="ru-RU" sz="1100">
              <a:solidFill>
                <a:srgbClr val="777777"/>
              </a:solidFill>
              <a:latin typeface="Arial" panose="020B0604020202020204" pitchFamily="34" charset="0"/>
              <a:cs typeface="Arial" panose="020B0604020202020204" pitchFamily="34" charset="0"/>
            </a:rPr>
            <a:t>ПСГ УИК</a:t>
          </a:r>
          <a:r>
            <a:rPr lang="ru-RU" sz="1100" baseline="0">
              <a:solidFill>
                <a:srgbClr val="777777"/>
              </a:solidFill>
              <a:latin typeface="Arial" panose="020B0604020202020204" pitchFamily="34" charset="0"/>
              <a:cs typeface="Arial" panose="020B0604020202020204" pitchFamily="34" charset="0"/>
            </a:rPr>
            <a:t> три дня</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0.27344</cdr:x>
      <cdr:y>0.33095</cdr:y>
    </cdr:from>
    <cdr:to>
      <cdr:x>0.35657</cdr:x>
      <cdr:y>0.57816</cdr:y>
    </cdr:to>
    <cdr:cxnSp macro="">
      <cdr:nvCxnSpPr>
        <cdr:cNvPr id="6" name="Straight Connector 5">
          <a:extLst xmlns:a="http://schemas.openxmlformats.org/drawingml/2006/main">
            <a:ext uri="{FF2B5EF4-FFF2-40B4-BE49-F238E27FC236}">
              <a16:creationId xmlns:a16="http://schemas.microsoft.com/office/drawing/2014/main" id="{B9AE28AB-625A-4336-AC37-F64339DF0BE9}"/>
            </a:ext>
          </a:extLst>
        </cdr:cNvPr>
        <cdr:cNvCxnSpPr/>
      </cdr:nvCxnSpPr>
      <cdr:spPr>
        <a:xfrm xmlns:a="http://schemas.openxmlformats.org/drawingml/2006/main" flipH="1" flipV="1">
          <a:off x="2727145" y="2263699"/>
          <a:ext cx="829138" cy="1690921"/>
        </a:xfrm>
        <a:prstGeom xmlns:a="http://schemas.openxmlformats.org/drawingml/2006/main" prst="line">
          <a:avLst/>
        </a:prstGeom>
        <a:ln xmlns:a="http://schemas.openxmlformats.org/drawingml/2006/main" w="6350">
          <a:solidFill>
            <a:srgbClr val="777777"/>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0.06708</cdr:x>
      <cdr:y>0.35358</cdr:y>
    </cdr:from>
    <cdr:to>
      <cdr:x>0.15339</cdr:x>
      <cdr:y>0.41084</cdr:y>
    </cdr:to>
    <cdr:sp macro="" textlink="">
      <cdr:nvSpPr>
        <cdr:cNvPr id="8" name="TextBox 1">
          <a:extLst xmlns:a="http://schemas.openxmlformats.org/drawingml/2006/main">
            <a:ext uri="{FF2B5EF4-FFF2-40B4-BE49-F238E27FC236}">
              <a16:creationId xmlns:a16="http://schemas.microsoft.com/office/drawing/2014/main" id="{1B9E927E-A488-4F12-B06A-9B74396C294C}"/>
            </a:ext>
          </a:extLst>
        </cdr:cNvPr>
        <cdr:cNvSpPr txBox="1"/>
      </cdr:nvSpPr>
      <cdr:spPr>
        <a:xfrm xmlns:a="http://schemas.openxmlformats.org/drawingml/2006/main">
          <a:off x="710754" y="1840178"/>
          <a:ext cx="914469" cy="2980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rgbClr val="777777"/>
              </a:solidFill>
              <a:latin typeface="Arial" panose="020B0604020202020204" pitchFamily="34" charset="0"/>
              <a:cs typeface="Arial" panose="020B0604020202020204" pitchFamily="34" charset="0"/>
            </a:rPr>
            <a:t>2714</a:t>
          </a:r>
          <a:r>
            <a:rPr lang="ru-RU" sz="1100">
              <a:solidFill>
                <a:srgbClr val="777777"/>
              </a:solidFill>
              <a:latin typeface="Arial" panose="020B0604020202020204" pitchFamily="34" charset="0"/>
              <a:cs typeface="Arial" panose="020B0604020202020204" pitchFamily="34" charset="0"/>
            </a:rPr>
            <a:t> Старая Руза:</a:t>
          </a:r>
          <a:br>
            <a:rPr lang="ru-RU" sz="1100">
              <a:solidFill>
                <a:srgbClr val="777777"/>
              </a:solidFill>
              <a:latin typeface="Arial" panose="020B0604020202020204" pitchFamily="34" charset="0"/>
              <a:cs typeface="Arial" panose="020B0604020202020204" pitchFamily="34" charset="0"/>
            </a:rPr>
          </a:br>
          <a:r>
            <a:rPr lang="ru-RU" sz="1100">
              <a:solidFill>
                <a:srgbClr val="777777"/>
              </a:solidFill>
              <a:latin typeface="Arial" panose="020B0604020202020204" pitchFamily="34" charset="0"/>
              <a:cs typeface="Arial" panose="020B0604020202020204" pitchFamily="34" charset="0"/>
            </a:rPr>
            <a:t>ПСГ</a:t>
          </a:r>
          <a:r>
            <a:rPr lang="ru-RU" sz="1100" baseline="0">
              <a:solidFill>
                <a:srgbClr val="777777"/>
              </a:solidFill>
              <a:latin typeface="Arial" panose="020B0604020202020204" pitchFamily="34" charset="0"/>
              <a:cs typeface="Arial" panose="020B0604020202020204" pitchFamily="34" charset="0"/>
            </a:rPr>
            <a:t> УИК последний день</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0.18819</cdr:x>
      <cdr:y>0.42921</cdr:y>
    </cdr:from>
    <cdr:to>
      <cdr:x>0.22541</cdr:x>
      <cdr:y>0.56657</cdr:y>
    </cdr:to>
    <cdr:cxnSp macro="">
      <cdr:nvCxnSpPr>
        <cdr:cNvPr id="9" name="Straight Connector 8">
          <a:extLst xmlns:a="http://schemas.openxmlformats.org/drawingml/2006/main">
            <a:ext uri="{FF2B5EF4-FFF2-40B4-BE49-F238E27FC236}">
              <a16:creationId xmlns:a16="http://schemas.microsoft.com/office/drawing/2014/main" id="{D94CEECF-2BE0-4343-B63E-3EFF998F57AF}"/>
            </a:ext>
          </a:extLst>
        </cdr:cNvPr>
        <cdr:cNvCxnSpPr/>
      </cdr:nvCxnSpPr>
      <cdr:spPr>
        <a:xfrm xmlns:a="http://schemas.openxmlformats.org/drawingml/2006/main" flipH="1" flipV="1">
          <a:off x="1876907" y="2935796"/>
          <a:ext cx="371202" cy="939541"/>
        </a:xfrm>
        <a:prstGeom xmlns:a="http://schemas.openxmlformats.org/drawingml/2006/main" prst="line">
          <a:avLst/>
        </a:prstGeom>
        <a:ln xmlns:a="http://schemas.openxmlformats.org/drawingml/2006/main" w="6350">
          <a:solidFill>
            <a:srgbClr val="777777"/>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0.35295</cdr:x>
      <cdr:y>0.34215</cdr:y>
    </cdr:from>
    <cdr:to>
      <cdr:x>0.43926</cdr:x>
      <cdr:y>0.39941</cdr:y>
    </cdr:to>
    <cdr:sp macro="" textlink="">
      <cdr:nvSpPr>
        <cdr:cNvPr id="15" name="TextBox 1">
          <a:extLst xmlns:a="http://schemas.openxmlformats.org/drawingml/2006/main">
            <a:ext uri="{FF2B5EF4-FFF2-40B4-BE49-F238E27FC236}">
              <a16:creationId xmlns:a16="http://schemas.microsoft.com/office/drawing/2014/main" id="{06AD4FE0-9F1C-4C30-8FB5-0C25FB730828}"/>
            </a:ext>
          </a:extLst>
        </cdr:cNvPr>
        <cdr:cNvSpPr txBox="1"/>
      </cdr:nvSpPr>
      <cdr:spPr>
        <a:xfrm xmlns:a="http://schemas.openxmlformats.org/drawingml/2006/main">
          <a:off x="3519664" y="2340276"/>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Arial" panose="020B0604020202020204" pitchFamily="34" charset="0"/>
              <a:cs typeface="Arial" panose="020B0604020202020204" pitchFamily="34" charset="0"/>
            </a:rPr>
            <a:t>268</a:t>
          </a:r>
          <a:r>
            <a:rPr lang="ru-RU" sz="1100" b="1">
              <a:latin typeface="Arial" panose="020B0604020202020204" pitchFamily="34" charset="0"/>
              <a:cs typeface="Arial" panose="020B0604020202020204" pitchFamily="34" charset="0"/>
            </a:rPr>
            <a:t>8 Руза</a:t>
          </a:r>
          <a:r>
            <a:rPr lang="en-US" sz="1100">
              <a:latin typeface="Arial" panose="020B0604020202020204" pitchFamily="34" charset="0"/>
              <a:cs typeface="Arial" panose="020B0604020202020204" pitchFamily="34" charset="0"/>
            </a:rPr>
            <a:t>: </a:t>
          </a:r>
          <a:r>
            <a:rPr lang="ru-RU" sz="1100" baseline="0">
              <a:latin typeface="Arial" panose="020B0604020202020204" pitchFamily="34" charset="0"/>
              <a:cs typeface="Arial" panose="020B0604020202020204" pitchFamily="34" charset="0"/>
            </a:rPr>
            <a:t>вброс за ЕР?</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0.44474</cdr:x>
      <cdr:y>0.40181</cdr:y>
    </cdr:from>
    <cdr:to>
      <cdr:x>0.53105</cdr:x>
      <cdr:y>0.45907</cdr:y>
    </cdr:to>
    <cdr:sp macro="" textlink="">
      <cdr:nvSpPr>
        <cdr:cNvPr id="16" name="TextBox 1">
          <a:extLst xmlns:a="http://schemas.openxmlformats.org/drawingml/2006/main">
            <a:ext uri="{FF2B5EF4-FFF2-40B4-BE49-F238E27FC236}">
              <a16:creationId xmlns:a16="http://schemas.microsoft.com/office/drawing/2014/main" id="{7A72D4FF-4340-47EB-93CB-AEAB0CA3406E}"/>
            </a:ext>
          </a:extLst>
        </cdr:cNvPr>
        <cdr:cNvSpPr txBox="1"/>
      </cdr:nvSpPr>
      <cdr:spPr>
        <a:xfrm xmlns:a="http://schemas.openxmlformats.org/drawingml/2006/main">
          <a:off x="4434972" y="2748376"/>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Arial" panose="020B0604020202020204" pitchFamily="34" charset="0"/>
              <a:cs typeface="Arial" panose="020B0604020202020204" pitchFamily="34" charset="0"/>
            </a:rPr>
            <a:t>2</a:t>
          </a:r>
          <a:r>
            <a:rPr lang="ru-RU" sz="1100" b="1">
              <a:latin typeface="Arial" panose="020B0604020202020204" pitchFamily="34" charset="0"/>
              <a:cs typeface="Arial" panose="020B0604020202020204" pitchFamily="34" charset="0"/>
            </a:rPr>
            <a:t>716 Горбово</a:t>
          </a:r>
          <a:r>
            <a:rPr lang="ru-RU" sz="1100">
              <a:latin typeface="Arial" panose="020B0604020202020204" pitchFamily="34" charset="0"/>
              <a:cs typeface="Arial" panose="020B0604020202020204" pitchFamily="34" charset="0"/>
            </a:rPr>
            <a:t>: вброс за</a:t>
          </a:r>
          <a:r>
            <a:rPr lang="ru-RU" sz="1100" baseline="0">
              <a:latin typeface="Arial" panose="020B0604020202020204" pitchFamily="34" charset="0"/>
              <a:cs typeface="Arial" panose="020B0604020202020204" pitchFamily="34" charset="0"/>
            </a:rPr>
            <a:t> ЕР? 425 прикрепл.</a:t>
          </a:r>
          <a:br>
            <a:rPr lang="ru-RU" sz="1100" baseline="0">
              <a:latin typeface="Arial" panose="020B0604020202020204" pitchFamily="34" charset="0"/>
              <a:cs typeface="Arial" panose="020B0604020202020204" pitchFamily="34" charset="0"/>
            </a:rPr>
          </a:br>
          <a:r>
            <a:rPr lang="ru-RU" sz="1100" baseline="0">
              <a:latin typeface="Arial" panose="020B0604020202020204" pitchFamily="34" charset="0"/>
              <a:cs typeface="Arial" panose="020B0604020202020204" pitchFamily="34" charset="0"/>
            </a:rPr>
            <a:t>                                                на федеральные</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0.04214</cdr:x>
      <cdr:y>0.17843</cdr:y>
    </cdr:from>
    <cdr:to>
      <cdr:x>0.12845</cdr:x>
      <cdr:y>0.23569</cdr:y>
    </cdr:to>
    <cdr:sp macro="" textlink="">
      <cdr:nvSpPr>
        <cdr:cNvPr id="19" name="TextBox 1">
          <a:extLst xmlns:a="http://schemas.openxmlformats.org/drawingml/2006/main">
            <a:ext uri="{FF2B5EF4-FFF2-40B4-BE49-F238E27FC236}">
              <a16:creationId xmlns:a16="http://schemas.microsoft.com/office/drawing/2014/main" id="{758ABF14-AE90-4316-812D-210BD9874B55}"/>
            </a:ext>
          </a:extLst>
        </cdr:cNvPr>
        <cdr:cNvSpPr txBox="1"/>
      </cdr:nvSpPr>
      <cdr:spPr>
        <a:xfrm xmlns:a="http://schemas.openxmlformats.org/drawingml/2006/main">
          <a:off x="420228" y="1220455"/>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ru-RU" sz="1100">
              <a:solidFill>
                <a:srgbClr val="777777"/>
              </a:solidFill>
              <a:latin typeface="Arial" panose="020B0604020202020204" pitchFamily="34" charset="0"/>
              <a:cs typeface="Arial" panose="020B0604020202020204" pitchFamily="34" charset="0"/>
            </a:rPr>
            <a:t>ПСГ</a:t>
          </a:r>
          <a:r>
            <a:rPr lang="en-US" sz="1100">
              <a:solidFill>
                <a:srgbClr val="777777"/>
              </a:solidFill>
              <a:latin typeface="Arial" panose="020B0604020202020204" pitchFamily="34" charset="0"/>
              <a:cs typeface="Arial" panose="020B0604020202020204" pitchFamily="34" charset="0"/>
            </a:rPr>
            <a:t> </a:t>
          </a:r>
          <a:r>
            <a:rPr lang="ru-RU" sz="1100">
              <a:solidFill>
                <a:srgbClr val="777777"/>
              </a:solidFill>
              <a:latin typeface="Arial" panose="020B0604020202020204" pitchFamily="34" charset="0"/>
              <a:cs typeface="Arial" panose="020B0604020202020204" pitchFamily="34" charset="0"/>
            </a:rPr>
            <a:t>ТИК обходил</a:t>
          </a:r>
          <a:r>
            <a:rPr lang="ru-RU" sz="1100" baseline="0">
              <a:solidFill>
                <a:srgbClr val="777777"/>
              </a:solidFill>
              <a:latin typeface="Arial" panose="020B0604020202020204" pitchFamily="34" charset="0"/>
              <a:cs typeface="Arial" panose="020B0604020202020204" pitchFamily="34" charset="0"/>
            </a:rPr>
            <a:t> все УИК</a:t>
          </a:r>
          <a:br>
            <a:rPr lang="ru-RU" sz="1100" baseline="0">
              <a:solidFill>
                <a:srgbClr val="777777"/>
              </a:solidFill>
              <a:latin typeface="Arial" panose="020B0604020202020204" pitchFamily="34" charset="0"/>
              <a:cs typeface="Arial" panose="020B0604020202020204" pitchFamily="34" charset="0"/>
            </a:rPr>
          </a:br>
          <a:r>
            <a:rPr lang="ru-RU" sz="1100" baseline="0">
              <a:solidFill>
                <a:srgbClr val="777777"/>
              </a:solidFill>
              <a:latin typeface="Arial" panose="020B0604020202020204" pitchFamily="34" charset="0"/>
              <a:cs typeface="Arial" panose="020B0604020202020204" pitchFamily="34" charset="0"/>
            </a:rPr>
            <a:t>Рузы и Старой Рузы три дня</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0.38925</cdr:x>
      <cdr:y>0.69755</cdr:y>
    </cdr:from>
    <cdr:to>
      <cdr:x>0.47557</cdr:x>
      <cdr:y>0.75481</cdr:y>
    </cdr:to>
    <cdr:sp macro="" textlink="">
      <cdr:nvSpPr>
        <cdr:cNvPr id="12" name="TextBox 1">
          <a:extLst xmlns:a="http://schemas.openxmlformats.org/drawingml/2006/main">
            <a:ext uri="{FF2B5EF4-FFF2-40B4-BE49-F238E27FC236}">
              <a16:creationId xmlns:a16="http://schemas.microsoft.com/office/drawing/2014/main" id="{E2DF8117-08C8-461B-9838-9982D158FF52}"/>
            </a:ext>
          </a:extLst>
        </cdr:cNvPr>
        <cdr:cNvSpPr txBox="1"/>
      </cdr:nvSpPr>
      <cdr:spPr>
        <a:xfrm xmlns:a="http://schemas.openxmlformats.org/drawingml/2006/main">
          <a:off x="3882193" y="4771258"/>
          <a:ext cx="860909"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2</a:t>
          </a:r>
          <a:r>
            <a:rPr lang="ru-RU" sz="1100">
              <a:latin typeface="Arial" panose="020B0604020202020204" pitchFamily="34" charset="0"/>
              <a:cs typeface="Arial" panose="020B0604020202020204" pitchFamily="34" charset="0"/>
            </a:rPr>
            <a:t>7</a:t>
          </a:r>
          <a:r>
            <a:rPr lang="en-US" sz="1100">
              <a:latin typeface="Arial" panose="020B0604020202020204" pitchFamily="34" charset="0"/>
              <a:cs typeface="Arial" panose="020B0604020202020204" pitchFamily="34" charset="0"/>
            </a:rPr>
            <a:t>01</a:t>
          </a:r>
          <a:r>
            <a:rPr lang="ru-RU" sz="1100">
              <a:latin typeface="Arial" panose="020B0604020202020204" pitchFamily="34" charset="0"/>
              <a:cs typeface="Arial" panose="020B0604020202020204" pitchFamily="34" charset="0"/>
            </a:rPr>
            <a:t> Никольское</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0.43594</cdr:x>
      <cdr:y>0.52793</cdr:y>
    </cdr:from>
    <cdr:to>
      <cdr:x>0.43594</cdr:x>
      <cdr:y>0.69504</cdr:y>
    </cdr:to>
    <cdr:cxnSp macro="">
      <cdr:nvCxnSpPr>
        <cdr:cNvPr id="13" name="Straight Connector 12">
          <a:extLst xmlns:a="http://schemas.openxmlformats.org/drawingml/2006/main">
            <a:ext uri="{FF2B5EF4-FFF2-40B4-BE49-F238E27FC236}">
              <a16:creationId xmlns:a16="http://schemas.microsoft.com/office/drawing/2014/main" id="{F040631E-A87E-4916-ADB2-2EA6B6759D35}"/>
            </a:ext>
          </a:extLst>
        </cdr:cNvPr>
        <cdr:cNvCxnSpPr/>
      </cdr:nvCxnSpPr>
      <cdr:spPr>
        <a:xfrm xmlns:a="http://schemas.openxmlformats.org/drawingml/2006/main" flipV="1">
          <a:off x="4347834" y="3611060"/>
          <a:ext cx="0" cy="1142999"/>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editAs="oneCell">
    <xdr:from>
      <xdr:col>5</xdr:col>
      <xdr:colOff>14295</xdr:colOff>
      <xdr:row>41</xdr:row>
      <xdr:rowOff>10482</xdr:rowOff>
    </xdr:from>
    <xdr:to>
      <xdr:col>25</xdr:col>
      <xdr:colOff>306189</xdr:colOff>
      <xdr:row>78</xdr:row>
      <xdr:rowOff>145384</xdr:rowOff>
    </xdr:to>
    <xdr:graphicFrame macro="">
      <xdr:nvGraphicFramePr>
        <xdr:cNvPr id="2" name="Chart 1">
          <a:extLst>
            <a:ext uri="{FF2B5EF4-FFF2-40B4-BE49-F238E27FC236}">
              <a16:creationId xmlns:a16="http://schemas.microsoft.com/office/drawing/2014/main" id="{009AB129-D542-4555-AE7B-839DA8F2D4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5284</xdr:colOff>
      <xdr:row>41</xdr:row>
      <xdr:rowOff>756</xdr:rowOff>
    </xdr:from>
    <xdr:to>
      <xdr:col>29</xdr:col>
      <xdr:colOff>332234</xdr:colOff>
      <xdr:row>54</xdr:row>
      <xdr:rowOff>150864</xdr:rowOff>
    </xdr:to>
    <mc:AlternateContent xmlns:mc="http://schemas.openxmlformats.org/markup-compatibility/2006" xmlns:sle15="http://schemas.microsoft.com/office/drawing/2012/slicer">
      <mc:Choice Requires="sle15">
        <xdr:graphicFrame macro="">
          <xdr:nvGraphicFramePr>
            <xdr:cNvPr id="3" name="Наблюдателей 1">
              <a:extLst>
                <a:ext uri="{FF2B5EF4-FFF2-40B4-BE49-F238E27FC236}">
                  <a16:creationId xmlns:a16="http://schemas.microsoft.com/office/drawing/2014/main" id="{DDE3C329-48E8-4E86-8DB2-DF785572499D}"/>
                </a:ext>
              </a:extLst>
            </xdr:cNvPr>
            <xdr:cNvGraphicFramePr/>
          </xdr:nvGraphicFramePr>
          <xdr:xfrm>
            <a:off x="0" y="0"/>
            <a:ext cx="0" cy="0"/>
          </xdr:xfrm>
          <a:graphic>
            <a:graphicData uri="http://schemas.microsoft.com/office/drawing/2010/slicer">
              <sle:slicer xmlns:sle="http://schemas.microsoft.com/office/drawing/2010/slicer" name="Наблюдателей 1"/>
            </a:graphicData>
          </a:graphic>
        </xdr:graphicFrame>
      </mc:Choice>
      <mc:Fallback xmlns="">
        <xdr:sp macro="" textlink="">
          <xdr:nvSpPr>
            <xdr:cNvPr id="0" name=""/>
            <xdr:cNvSpPr>
              <a:spLocks noTextEdit="1"/>
            </xdr:cNvSpPr>
          </xdr:nvSpPr>
          <xdr:spPr>
            <a:xfrm>
              <a:off x="12305513" y="7430727"/>
              <a:ext cx="1640785"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c:userShapes xmlns:c="http://schemas.openxmlformats.org/drawingml/2006/chart">
  <cdr:relSizeAnchor xmlns:cdr="http://schemas.openxmlformats.org/drawingml/2006/chartDrawing">
    <cdr:from>
      <cdr:x>0.3289</cdr:x>
      <cdr:y>0.0022</cdr:y>
    </cdr:from>
    <cdr:to>
      <cdr:x>0.41521</cdr:x>
      <cdr:y>0.09551</cdr:y>
    </cdr:to>
    <cdr:sp macro="" textlink="">
      <cdr:nvSpPr>
        <cdr:cNvPr id="2" name="TextBox 1">
          <a:extLst xmlns:a="http://schemas.openxmlformats.org/drawingml/2006/main">
            <a:ext uri="{FF2B5EF4-FFF2-40B4-BE49-F238E27FC236}">
              <a16:creationId xmlns:a16="http://schemas.microsoft.com/office/drawing/2014/main" id="{1E369EC4-A55B-48DE-9434-0963EE61601F}"/>
            </a:ext>
          </a:extLst>
        </cdr:cNvPr>
        <cdr:cNvSpPr txBox="1"/>
      </cdr:nvSpPr>
      <cdr:spPr>
        <a:xfrm xmlns:a="http://schemas.openxmlformats.org/drawingml/2006/main">
          <a:off x="3485814" y="11746"/>
          <a:ext cx="914748" cy="497579"/>
        </a:xfrm>
        <a:prstGeom xmlns:a="http://schemas.openxmlformats.org/drawingml/2006/main" prst="rect">
          <a:avLst/>
        </a:prstGeom>
      </cdr:spPr>
      <cdr:txBody>
        <a:bodyPr xmlns:a="http://schemas.openxmlformats.org/drawingml/2006/main" vertOverflow="clip" wrap="none" tIns="0"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sym typeface="Wingdings" panose="05000000000000000000" pitchFamily="2" charset="2"/>
            </a:rPr>
            <a:t></a:t>
          </a:r>
          <a:r>
            <a:rPr lang="en-US" sz="1100" b="1">
              <a:latin typeface="Arial" panose="020B0604020202020204" pitchFamily="34" charset="0"/>
              <a:cs typeface="Arial" panose="020B0604020202020204" pitchFamily="34" charset="0"/>
            </a:rPr>
            <a:t>2687</a:t>
          </a:r>
          <a:r>
            <a:rPr lang="ru-RU" sz="1100" b="1">
              <a:latin typeface="Arial" panose="020B0604020202020204" pitchFamily="34" charset="0"/>
              <a:cs typeface="Arial" panose="020B0604020202020204" pitchFamily="34" charset="0"/>
            </a:rPr>
            <a:t> Руза</a:t>
          </a:r>
          <a:r>
            <a:rPr lang="ru-RU" sz="1100">
              <a:latin typeface="Arial" panose="020B0604020202020204" pitchFamily="34" charset="0"/>
              <a:cs typeface="Arial" panose="020B0604020202020204" pitchFamily="34" charset="0"/>
            </a:rPr>
            <a:t>:</a:t>
          </a:r>
          <a:r>
            <a:rPr lang="en-US" sz="1100">
              <a:latin typeface="Arial" panose="020B0604020202020204" pitchFamily="34" charset="0"/>
              <a:cs typeface="Arial" panose="020B0604020202020204" pitchFamily="34" charset="0"/>
            </a:rPr>
            <a:t> </a:t>
          </a:r>
          <a:r>
            <a:rPr lang="ru-RU" sz="1100">
              <a:latin typeface="Arial" panose="020B0604020202020204" pitchFamily="34" charset="0"/>
              <a:cs typeface="Arial" panose="020B0604020202020204" pitchFamily="34" charset="0"/>
            </a:rPr>
            <a:t>переложили</a:t>
          </a:r>
          <a:r>
            <a:rPr lang="ru-RU" sz="1100" baseline="0">
              <a:latin typeface="Arial" panose="020B0604020202020204" pitchFamily="34" charset="0"/>
              <a:cs typeface="Arial" panose="020B0604020202020204" pitchFamily="34" charset="0"/>
            </a:rPr>
            <a:t> бюллетени </a:t>
          </a:r>
          <a:r>
            <a:rPr lang="ru-RU" sz="1100">
              <a:latin typeface="Arial" panose="020B0604020202020204" pitchFamily="34" charset="0"/>
              <a:cs typeface="Arial" panose="020B0604020202020204" pitchFamily="34" charset="0"/>
            </a:rPr>
            <a:t>в стопку ЕР, </a:t>
          </a:r>
          <a:r>
            <a:rPr lang="ru-RU" sz="1100">
              <a:effectLst/>
              <a:latin typeface="Arial" panose="020B0604020202020204" pitchFamily="34" charset="0"/>
              <a:ea typeface="+mn-ea"/>
              <a:cs typeface="Arial" panose="020B0604020202020204" pitchFamily="34" charset="0"/>
            </a:rPr>
            <a:t>без набл.</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0.9392</cdr:x>
      <cdr:y>0.71248</cdr:y>
    </cdr:from>
    <cdr:to>
      <cdr:x>0.96707</cdr:x>
      <cdr:y>0.88982</cdr:y>
    </cdr:to>
    <cdr:sp macro="" textlink="">
      <cdr:nvSpPr>
        <cdr:cNvPr id="3" name="TextBox 1">
          <a:extLst xmlns:a="http://schemas.openxmlformats.org/drawingml/2006/main">
            <a:ext uri="{FF2B5EF4-FFF2-40B4-BE49-F238E27FC236}">
              <a16:creationId xmlns:a16="http://schemas.microsoft.com/office/drawing/2014/main" id="{F3592067-EE1C-42C1-BBA6-0683D06D3C32}"/>
            </a:ext>
          </a:extLst>
        </cdr:cNvPr>
        <cdr:cNvSpPr txBox="1"/>
      </cdr:nvSpPr>
      <cdr:spPr>
        <a:xfrm xmlns:a="http://schemas.openxmlformats.org/drawingml/2006/main" rot="16200000">
          <a:off x="9629152" y="4089253"/>
          <a:ext cx="937833" cy="2952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2703 </a:t>
          </a:r>
          <a:r>
            <a:rPr lang="ru-RU" sz="1100">
              <a:latin typeface="Arial" panose="020B0604020202020204" pitchFamily="34" charset="0"/>
              <a:cs typeface="Arial" panose="020B0604020202020204" pitchFamily="34" charset="0"/>
            </a:rPr>
            <a:t>Покровское</a:t>
          </a:r>
          <a:r>
            <a:rPr lang="ru-RU" sz="1100" baseline="0">
              <a:latin typeface="Arial" panose="020B0604020202020204" pitchFamily="34" charset="0"/>
              <a:cs typeface="Arial" panose="020B0604020202020204" pitchFamily="34" charset="0"/>
            </a:rPr>
            <a:t> областная психиатрическая больница, без набл.</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0.15091</cdr:x>
      <cdr:y>0.28519</cdr:y>
    </cdr:from>
    <cdr:to>
      <cdr:x>0.23722</cdr:x>
      <cdr:y>0.34245</cdr:y>
    </cdr:to>
    <cdr:sp macro="" textlink="">
      <cdr:nvSpPr>
        <cdr:cNvPr id="4" name="TextBox 1">
          <a:extLst xmlns:a="http://schemas.openxmlformats.org/drawingml/2006/main">
            <a:ext uri="{FF2B5EF4-FFF2-40B4-BE49-F238E27FC236}">
              <a16:creationId xmlns:a16="http://schemas.microsoft.com/office/drawing/2014/main" id="{9BF59F55-7EAE-49F0-B4DC-2F484B15B21F}"/>
            </a:ext>
          </a:extLst>
        </cdr:cNvPr>
        <cdr:cNvSpPr txBox="1"/>
      </cdr:nvSpPr>
      <cdr:spPr>
        <a:xfrm xmlns:a="http://schemas.openxmlformats.org/drawingml/2006/main">
          <a:off x="1598925" y="1484244"/>
          <a:ext cx="914469" cy="2980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rgbClr val="777777"/>
              </a:solidFill>
              <a:latin typeface="Arial" panose="020B0604020202020204" pitchFamily="34" charset="0"/>
              <a:cs typeface="Arial" panose="020B0604020202020204" pitchFamily="34" charset="0"/>
            </a:rPr>
            <a:t>2684</a:t>
          </a:r>
          <a:r>
            <a:rPr lang="ru-RU" sz="1100">
              <a:solidFill>
                <a:srgbClr val="777777"/>
              </a:solidFill>
              <a:latin typeface="Arial" panose="020B0604020202020204" pitchFamily="34" charset="0"/>
              <a:cs typeface="Arial" panose="020B0604020202020204" pitchFamily="34" charset="0"/>
            </a:rPr>
            <a:t> Руза:</a:t>
          </a:r>
          <a:r>
            <a:rPr lang="en-US" sz="1100">
              <a:solidFill>
                <a:srgbClr val="777777"/>
              </a:solidFill>
              <a:latin typeface="Arial" panose="020B0604020202020204" pitchFamily="34" charset="0"/>
              <a:cs typeface="Arial" panose="020B0604020202020204" pitchFamily="34" charset="0"/>
            </a:rPr>
            <a:t> </a:t>
          </a:r>
          <a:r>
            <a:rPr lang="ru-RU" sz="1100">
              <a:solidFill>
                <a:srgbClr val="777777"/>
              </a:solidFill>
              <a:latin typeface="Arial" panose="020B0604020202020204" pitchFamily="34" charset="0"/>
              <a:cs typeface="Arial" panose="020B0604020202020204" pitchFamily="34" charset="0"/>
            </a:rPr>
            <a:t>ПСГ УИК</a:t>
          </a:r>
          <a:r>
            <a:rPr lang="ru-RU" sz="1100" baseline="0">
              <a:solidFill>
                <a:srgbClr val="777777"/>
              </a:solidFill>
              <a:latin typeface="Arial" panose="020B0604020202020204" pitchFamily="34" charset="0"/>
              <a:cs typeface="Arial" panose="020B0604020202020204" pitchFamily="34" charset="0"/>
            </a:rPr>
            <a:t> три дня</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0.27342</cdr:x>
      <cdr:y>0.32985</cdr:y>
    </cdr:from>
    <cdr:to>
      <cdr:x>0.35</cdr:x>
      <cdr:y>0.59555</cdr:y>
    </cdr:to>
    <cdr:cxnSp macro="">
      <cdr:nvCxnSpPr>
        <cdr:cNvPr id="6" name="Straight Connector 5">
          <a:extLst xmlns:a="http://schemas.openxmlformats.org/drawingml/2006/main">
            <a:ext uri="{FF2B5EF4-FFF2-40B4-BE49-F238E27FC236}">
              <a16:creationId xmlns:a16="http://schemas.microsoft.com/office/drawing/2014/main" id="{B9AE28AB-625A-4336-AC37-F64339DF0BE9}"/>
            </a:ext>
          </a:extLst>
        </cdr:cNvPr>
        <cdr:cNvCxnSpPr/>
      </cdr:nvCxnSpPr>
      <cdr:spPr>
        <a:xfrm xmlns:a="http://schemas.openxmlformats.org/drawingml/2006/main" flipH="1" flipV="1">
          <a:off x="2726545" y="2256175"/>
          <a:ext cx="763672" cy="1817369"/>
        </a:xfrm>
        <a:prstGeom xmlns:a="http://schemas.openxmlformats.org/drawingml/2006/main" prst="line">
          <a:avLst/>
        </a:prstGeom>
        <a:ln xmlns:a="http://schemas.openxmlformats.org/drawingml/2006/main" w="6350">
          <a:solidFill>
            <a:srgbClr val="777777"/>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0.06708</cdr:x>
      <cdr:y>0.35358</cdr:y>
    </cdr:from>
    <cdr:to>
      <cdr:x>0.15339</cdr:x>
      <cdr:y>0.41084</cdr:y>
    </cdr:to>
    <cdr:sp macro="" textlink="">
      <cdr:nvSpPr>
        <cdr:cNvPr id="8" name="TextBox 1">
          <a:extLst xmlns:a="http://schemas.openxmlformats.org/drawingml/2006/main">
            <a:ext uri="{FF2B5EF4-FFF2-40B4-BE49-F238E27FC236}">
              <a16:creationId xmlns:a16="http://schemas.microsoft.com/office/drawing/2014/main" id="{1B9E927E-A488-4F12-B06A-9B74396C294C}"/>
            </a:ext>
          </a:extLst>
        </cdr:cNvPr>
        <cdr:cNvSpPr txBox="1"/>
      </cdr:nvSpPr>
      <cdr:spPr>
        <a:xfrm xmlns:a="http://schemas.openxmlformats.org/drawingml/2006/main">
          <a:off x="710754" y="1840178"/>
          <a:ext cx="914469" cy="2980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rgbClr val="777777"/>
              </a:solidFill>
              <a:latin typeface="Arial" panose="020B0604020202020204" pitchFamily="34" charset="0"/>
              <a:cs typeface="Arial" panose="020B0604020202020204" pitchFamily="34" charset="0"/>
            </a:rPr>
            <a:t>2714</a:t>
          </a:r>
          <a:r>
            <a:rPr lang="ru-RU" sz="1100">
              <a:solidFill>
                <a:srgbClr val="777777"/>
              </a:solidFill>
              <a:latin typeface="Arial" panose="020B0604020202020204" pitchFamily="34" charset="0"/>
              <a:cs typeface="Arial" panose="020B0604020202020204" pitchFamily="34" charset="0"/>
            </a:rPr>
            <a:t> Старая Руза:</a:t>
          </a:r>
          <a:br>
            <a:rPr lang="ru-RU" sz="1100">
              <a:solidFill>
                <a:srgbClr val="777777"/>
              </a:solidFill>
              <a:latin typeface="Arial" panose="020B0604020202020204" pitchFamily="34" charset="0"/>
              <a:cs typeface="Arial" panose="020B0604020202020204" pitchFamily="34" charset="0"/>
            </a:rPr>
          </a:br>
          <a:r>
            <a:rPr lang="ru-RU" sz="1100">
              <a:solidFill>
                <a:srgbClr val="777777"/>
              </a:solidFill>
              <a:latin typeface="Arial" panose="020B0604020202020204" pitchFamily="34" charset="0"/>
              <a:cs typeface="Arial" panose="020B0604020202020204" pitchFamily="34" charset="0"/>
            </a:rPr>
            <a:t>ПСГ</a:t>
          </a:r>
          <a:r>
            <a:rPr lang="ru-RU" sz="1100" baseline="0">
              <a:solidFill>
                <a:srgbClr val="777777"/>
              </a:solidFill>
              <a:latin typeface="Arial" panose="020B0604020202020204" pitchFamily="34" charset="0"/>
              <a:cs typeface="Arial" panose="020B0604020202020204" pitchFamily="34" charset="0"/>
            </a:rPr>
            <a:t> УИК последний день</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0.18697</cdr:x>
      <cdr:y>0.42786</cdr:y>
    </cdr:from>
    <cdr:to>
      <cdr:x>0.20822</cdr:x>
      <cdr:y>0.58492</cdr:y>
    </cdr:to>
    <cdr:cxnSp macro="">
      <cdr:nvCxnSpPr>
        <cdr:cNvPr id="9" name="Straight Connector 8">
          <a:extLst xmlns:a="http://schemas.openxmlformats.org/drawingml/2006/main">
            <a:ext uri="{FF2B5EF4-FFF2-40B4-BE49-F238E27FC236}">
              <a16:creationId xmlns:a16="http://schemas.microsoft.com/office/drawing/2014/main" id="{D94CEECF-2BE0-4343-B63E-3EFF998F57AF}"/>
            </a:ext>
          </a:extLst>
        </cdr:cNvPr>
        <cdr:cNvCxnSpPr/>
      </cdr:nvCxnSpPr>
      <cdr:spPr>
        <a:xfrm xmlns:a="http://schemas.openxmlformats.org/drawingml/2006/main" flipH="1" flipV="1">
          <a:off x="1864465" y="2926562"/>
          <a:ext cx="211867" cy="1074306"/>
        </a:xfrm>
        <a:prstGeom xmlns:a="http://schemas.openxmlformats.org/drawingml/2006/main" prst="line">
          <a:avLst/>
        </a:prstGeom>
        <a:ln xmlns:a="http://schemas.openxmlformats.org/drawingml/2006/main" w="6350">
          <a:solidFill>
            <a:srgbClr val="777777"/>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0.35693</cdr:x>
      <cdr:y>0.34215</cdr:y>
    </cdr:from>
    <cdr:to>
      <cdr:x>0.44324</cdr:x>
      <cdr:y>0.39941</cdr:y>
    </cdr:to>
    <cdr:sp macro="" textlink="">
      <cdr:nvSpPr>
        <cdr:cNvPr id="15" name="TextBox 1">
          <a:extLst xmlns:a="http://schemas.openxmlformats.org/drawingml/2006/main">
            <a:ext uri="{FF2B5EF4-FFF2-40B4-BE49-F238E27FC236}">
              <a16:creationId xmlns:a16="http://schemas.microsoft.com/office/drawing/2014/main" id="{06AD4FE0-9F1C-4C30-8FB5-0C25FB730828}"/>
            </a:ext>
          </a:extLst>
        </cdr:cNvPr>
        <cdr:cNvSpPr txBox="1"/>
      </cdr:nvSpPr>
      <cdr:spPr>
        <a:xfrm xmlns:a="http://schemas.openxmlformats.org/drawingml/2006/main">
          <a:off x="3559306" y="2340276"/>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Arial" panose="020B0604020202020204" pitchFamily="34" charset="0"/>
              <a:cs typeface="Arial" panose="020B0604020202020204" pitchFamily="34" charset="0"/>
            </a:rPr>
            <a:t>268</a:t>
          </a:r>
          <a:r>
            <a:rPr lang="ru-RU" sz="1100" b="1">
              <a:latin typeface="Arial" panose="020B0604020202020204" pitchFamily="34" charset="0"/>
              <a:cs typeface="Arial" panose="020B0604020202020204" pitchFamily="34" charset="0"/>
            </a:rPr>
            <a:t>8 Руза</a:t>
          </a:r>
          <a:r>
            <a:rPr lang="en-US" sz="1100">
              <a:latin typeface="Arial" panose="020B0604020202020204" pitchFamily="34" charset="0"/>
              <a:cs typeface="Arial" panose="020B0604020202020204" pitchFamily="34" charset="0"/>
            </a:rPr>
            <a:t>: </a:t>
          </a:r>
          <a:r>
            <a:rPr lang="ru-RU" sz="1100" baseline="0">
              <a:latin typeface="Arial" panose="020B0604020202020204" pitchFamily="34" charset="0"/>
              <a:cs typeface="Arial" panose="020B0604020202020204" pitchFamily="34" charset="0"/>
            </a:rPr>
            <a:t>вброс за ЕР?</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0.44673</cdr:x>
      <cdr:y>0.40181</cdr:y>
    </cdr:from>
    <cdr:to>
      <cdr:x>0.53304</cdr:x>
      <cdr:y>0.45907</cdr:y>
    </cdr:to>
    <cdr:sp macro="" textlink="">
      <cdr:nvSpPr>
        <cdr:cNvPr id="16" name="TextBox 1">
          <a:extLst xmlns:a="http://schemas.openxmlformats.org/drawingml/2006/main">
            <a:ext uri="{FF2B5EF4-FFF2-40B4-BE49-F238E27FC236}">
              <a16:creationId xmlns:a16="http://schemas.microsoft.com/office/drawing/2014/main" id="{7A72D4FF-4340-47EB-93CB-AEAB0CA3406E}"/>
            </a:ext>
          </a:extLst>
        </cdr:cNvPr>
        <cdr:cNvSpPr txBox="1"/>
      </cdr:nvSpPr>
      <cdr:spPr>
        <a:xfrm xmlns:a="http://schemas.openxmlformats.org/drawingml/2006/main">
          <a:off x="4454792" y="2748376"/>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Arial" panose="020B0604020202020204" pitchFamily="34" charset="0"/>
              <a:cs typeface="Arial" panose="020B0604020202020204" pitchFamily="34" charset="0"/>
            </a:rPr>
            <a:t>2</a:t>
          </a:r>
          <a:r>
            <a:rPr lang="ru-RU" sz="1100" b="1">
              <a:latin typeface="Arial" panose="020B0604020202020204" pitchFamily="34" charset="0"/>
              <a:cs typeface="Arial" panose="020B0604020202020204" pitchFamily="34" charset="0"/>
            </a:rPr>
            <a:t>716 Горбово</a:t>
          </a:r>
          <a:r>
            <a:rPr lang="ru-RU" sz="1100">
              <a:latin typeface="Arial" panose="020B0604020202020204" pitchFamily="34" charset="0"/>
              <a:cs typeface="Arial" panose="020B0604020202020204" pitchFamily="34" charset="0"/>
            </a:rPr>
            <a:t>: вброс за</a:t>
          </a:r>
          <a:r>
            <a:rPr lang="ru-RU" sz="1100" baseline="0">
              <a:latin typeface="Arial" panose="020B0604020202020204" pitchFamily="34" charset="0"/>
              <a:cs typeface="Arial" panose="020B0604020202020204" pitchFamily="34" charset="0"/>
            </a:rPr>
            <a:t> ЕР?</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0.04132</cdr:x>
      <cdr:y>0.18036</cdr:y>
    </cdr:from>
    <cdr:to>
      <cdr:x>0.12763</cdr:x>
      <cdr:y>0.23762</cdr:y>
    </cdr:to>
    <cdr:sp macro="" textlink="">
      <cdr:nvSpPr>
        <cdr:cNvPr id="19" name="TextBox 1">
          <a:extLst xmlns:a="http://schemas.openxmlformats.org/drawingml/2006/main">
            <a:ext uri="{FF2B5EF4-FFF2-40B4-BE49-F238E27FC236}">
              <a16:creationId xmlns:a16="http://schemas.microsoft.com/office/drawing/2014/main" id="{758ABF14-AE90-4316-812D-210BD9874B55}"/>
            </a:ext>
          </a:extLst>
        </cdr:cNvPr>
        <cdr:cNvSpPr txBox="1"/>
      </cdr:nvSpPr>
      <cdr:spPr>
        <a:xfrm xmlns:a="http://schemas.openxmlformats.org/drawingml/2006/main">
          <a:off x="412018" y="1233668"/>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ru-RU" sz="1100">
              <a:solidFill>
                <a:srgbClr val="777777"/>
              </a:solidFill>
              <a:latin typeface="Arial" panose="020B0604020202020204" pitchFamily="34" charset="0"/>
              <a:cs typeface="Arial" panose="020B0604020202020204" pitchFamily="34" charset="0"/>
            </a:rPr>
            <a:t>ПСГ</a:t>
          </a:r>
          <a:r>
            <a:rPr lang="en-US" sz="1100">
              <a:solidFill>
                <a:srgbClr val="777777"/>
              </a:solidFill>
              <a:latin typeface="Arial" panose="020B0604020202020204" pitchFamily="34" charset="0"/>
              <a:cs typeface="Arial" panose="020B0604020202020204" pitchFamily="34" charset="0"/>
            </a:rPr>
            <a:t> </a:t>
          </a:r>
          <a:r>
            <a:rPr lang="ru-RU" sz="1100">
              <a:solidFill>
                <a:srgbClr val="777777"/>
              </a:solidFill>
              <a:latin typeface="Arial" panose="020B0604020202020204" pitchFamily="34" charset="0"/>
              <a:cs typeface="Arial" panose="020B0604020202020204" pitchFamily="34" charset="0"/>
            </a:rPr>
            <a:t>ТИК обходил</a:t>
          </a:r>
          <a:r>
            <a:rPr lang="ru-RU" sz="1100" baseline="0">
              <a:solidFill>
                <a:srgbClr val="777777"/>
              </a:solidFill>
              <a:latin typeface="Arial" panose="020B0604020202020204" pitchFamily="34" charset="0"/>
              <a:cs typeface="Arial" panose="020B0604020202020204" pitchFamily="34" charset="0"/>
            </a:rPr>
            <a:t> все УИК</a:t>
          </a:r>
          <a:br>
            <a:rPr lang="ru-RU" sz="1100" baseline="0">
              <a:solidFill>
                <a:srgbClr val="777777"/>
              </a:solidFill>
              <a:latin typeface="Arial" panose="020B0604020202020204" pitchFamily="34" charset="0"/>
              <a:cs typeface="Arial" panose="020B0604020202020204" pitchFamily="34" charset="0"/>
            </a:rPr>
          </a:br>
          <a:r>
            <a:rPr lang="ru-RU" sz="1100" baseline="0">
              <a:solidFill>
                <a:srgbClr val="777777"/>
              </a:solidFill>
              <a:latin typeface="Arial" panose="020B0604020202020204" pitchFamily="34" charset="0"/>
              <a:cs typeface="Arial" panose="020B0604020202020204" pitchFamily="34" charset="0"/>
            </a:rPr>
            <a:t>Рузы и Старой Рузы три дня</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0.2811</cdr:x>
      <cdr:y>0.43327</cdr:y>
    </cdr:from>
    <cdr:to>
      <cdr:x>0.46992</cdr:x>
      <cdr:y>0.526</cdr:y>
    </cdr:to>
    <cdr:cxnSp macro="">
      <cdr:nvCxnSpPr>
        <cdr:cNvPr id="17" name="Straight Connector 16">
          <a:extLst xmlns:a="http://schemas.openxmlformats.org/drawingml/2006/main">
            <a:ext uri="{FF2B5EF4-FFF2-40B4-BE49-F238E27FC236}">
              <a16:creationId xmlns:a16="http://schemas.microsoft.com/office/drawing/2014/main" id="{F10314FB-06FC-4029-844E-4080BA9C6E30}"/>
            </a:ext>
          </a:extLst>
        </cdr:cNvPr>
        <cdr:cNvCxnSpPr/>
      </cdr:nvCxnSpPr>
      <cdr:spPr>
        <a:xfrm xmlns:a="http://schemas.openxmlformats.org/drawingml/2006/main" flipV="1">
          <a:off x="2803095" y="2963579"/>
          <a:ext cx="1882977" cy="634265"/>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0.54728</cdr:x>
      <cdr:y>0.48112</cdr:y>
    </cdr:from>
    <cdr:to>
      <cdr:x>0.63359</cdr:x>
      <cdr:y>0.53838</cdr:y>
    </cdr:to>
    <cdr:sp macro="" textlink="">
      <cdr:nvSpPr>
        <cdr:cNvPr id="21" name="TextBox 1">
          <a:extLst xmlns:a="http://schemas.openxmlformats.org/drawingml/2006/main">
            <a:ext uri="{FF2B5EF4-FFF2-40B4-BE49-F238E27FC236}">
              <a16:creationId xmlns:a16="http://schemas.microsoft.com/office/drawing/2014/main" id="{126D2EDF-A0C4-4A05-9CB0-1B536E0AF31D}"/>
            </a:ext>
          </a:extLst>
        </cdr:cNvPr>
        <cdr:cNvSpPr txBox="1"/>
      </cdr:nvSpPr>
      <cdr:spPr>
        <a:xfrm xmlns:a="http://schemas.openxmlformats.org/drawingml/2006/main">
          <a:off x="5457476" y="3290868"/>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2</a:t>
          </a:r>
          <a:r>
            <a:rPr lang="ru-RU" sz="1100">
              <a:latin typeface="Arial" panose="020B0604020202020204" pitchFamily="34" charset="0"/>
              <a:cs typeface="Arial" panose="020B0604020202020204" pitchFamily="34" charset="0"/>
            </a:rPr>
            <a:t>7</a:t>
          </a:r>
          <a:r>
            <a:rPr lang="en-US" sz="1100">
              <a:latin typeface="Arial" panose="020B0604020202020204" pitchFamily="34" charset="0"/>
              <a:cs typeface="Arial" panose="020B0604020202020204" pitchFamily="34" charset="0"/>
            </a:rPr>
            <a:t>01</a:t>
          </a:r>
          <a:r>
            <a:rPr lang="ru-RU" sz="1100">
              <a:latin typeface="Arial" panose="020B0604020202020204" pitchFamily="34" charset="0"/>
              <a:cs typeface="Arial" panose="020B0604020202020204" pitchFamily="34" charset="0"/>
            </a:rPr>
            <a:t> Никольское:</a:t>
          </a:r>
          <a:br>
            <a:rPr lang="ru-RU" sz="1100">
              <a:latin typeface="Arial" panose="020B0604020202020204" pitchFamily="34" charset="0"/>
              <a:cs typeface="Arial" panose="020B0604020202020204" pitchFamily="34" charset="0"/>
            </a:rPr>
          </a:br>
          <a:r>
            <a:rPr lang="ru-RU" sz="1100">
              <a:latin typeface="Arial" panose="020B0604020202020204" pitchFamily="34" charset="0"/>
              <a:cs typeface="Arial" panose="020B0604020202020204" pitchFamily="34" charset="0"/>
            </a:rPr>
            <a:t>явка</a:t>
          </a:r>
          <a:r>
            <a:rPr lang="ru-RU" sz="1100" baseline="0">
              <a:latin typeface="Arial" panose="020B0604020202020204" pitchFamily="34" charset="0"/>
              <a:cs typeface="Arial" panose="020B0604020202020204" pitchFamily="34" charset="0"/>
            </a:rPr>
            <a:t> на областных на 7% выше, чем на федеральных</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0.31898</cdr:x>
      <cdr:y>0.20226</cdr:y>
    </cdr:from>
    <cdr:to>
      <cdr:x>0.40529</cdr:x>
      <cdr:y>0.25952</cdr:y>
    </cdr:to>
    <cdr:sp macro="" textlink="">
      <cdr:nvSpPr>
        <cdr:cNvPr id="14" name="TextBox 1">
          <a:extLst xmlns:a="http://schemas.openxmlformats.org/drawingml/2006/main">
            <a:ext uri="{FF2B5EF4-FFF2-40B4-BE49-F238E27FC236}">
              <a16:creationId xmlns:a16="http://schemas.microsoft.com/office/drawing/2014/main" id="{DC990174-76DA-464A-ACD9-04CB664C1DEF}"/>
            </a:ext>
          </a:extLst>
        </cdr:cNvPr>
        <cdr:cNvSpPr txBox="1"/>
      </cdr:nvSpPr>
      <cdr:spPr>
        <a:xfrm xmlns:a="http://schemas.openxmlformats.org/drawingml/2006/main">
          <a:off x="3380695" y="1078547"/>
          <a:ext cx="914748" cy="3053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26</a:t>
          </a:r>
          <a:r>
            <a:rPr lang="ru-RU" sz="1100">
              <a:latin typeface="Arial" panose="020B0604020202020204" pitchFamily="34" charset="0"/>
              <a:cs typeface="Arial" panose="020B0604020202020204" pitchFamily="34" charset="0"/>
            </a:rPr>
            <a:t>90 Руза</a:t>
          </a:r>
          <a:r>
            <a:rPr lang="en-US" sz="1100">
              <a:latin typeface="Arial" panose="020B0604020202020204" pitchFamily="34" charset="0"/>
              <a:cs typeface="Arial" panose="020B0604020202020204" pitchFamily="34" charset="0"/>
            </a:rPr>
            <a:t> </a:t>
          </a:r>
          <a:r>
            <a:rPr lang="ru-RU" sz="1100">
              <a:latin typeface="Arial" panose="020B0604020202020204" pitchFamily="34" charset="0"/>
              <a:cs typeface="Arial" panose="020B0604020202020204" pitchFamily="34" charset="0"/>
            </a:rPr>
            <a:t>лесхоз, почти</a:t>
          </a:r>
          <a:r>
            <a:rPr lang="ru-RU" sz="1100" baseline="0">
              <a:latin typeface="Arial" panose="020B0604020202020204" pitchFamily="34" charset="0"/>
              <a:cs typeface="Arial" panose="020B0604020202020204" pitchFamily="34" charset="0"/>
            </a:rPr>
            <a:t> одинаковая явка на обл. и фед.</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0.34206</cdr:x>
      <cdr:y>0.24504</cdr:y>
    </cdr:from>
    <cdr:to>
      <cdr:x>0.34206</cdr:x>
      <cdr:y>0.4835</cdr:y>
    </cdr:to>
    <cdr:cxnSp macro="">
      <cdr:nvCxnSpPr>
        <cdr:cNvPr id="18" name="Straight Connector 17">
          <a:extLst xmlns:a="http://schemas.openxmlformats.org/drawingml/2006/main">
            <a:ext uri="{FF2B5EF4-FFF2-40B4-BE49-F238E27FC236}">
              <a16:creationId xmlns:a16="http://schemas.microsoft.com/office/drawing/2014/main" id="{5970060E-CAF1-4F36-8737-73DF2719911D}"/>
            </a:ext>
          </a:extLst>
        </cdr:cNvPr>
        <cdr:cNvCxnSpPr/>
      </cdr:nvCxnSpPr>
      <cdr:spPr>
        <a:xfrm xmlns:a="http://schemas.openxmlformats.org/drawingml/2006/main" flipV="1">
          <a:off x="3411022" y="1676074"/>
          <a:ext cx="0" cy="1631065"/>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editAs="oneCell">
    <xdr:from>
      <xdr:col>5</xdr:col>
      <xdr:colOff>14296</xdr:colOff>
      <xdr:row>41</xdr:row>
      <xdr:rowOff>10483</xdr:rowOff>
    </xdr:from>
    <xdr:to>
      <xdr:col>26</xdr:col>
      <xdr:colOff>200480</xdr:colOff>
      <xdr:row>78</xdr:row>
      <xdr:rowOff>145385</xdr:rowOff>
    </xdr:to>
    <xdr:graphicFrame macro="">
      <xdr:nvGraphicFramePr>
        <xdr:cNvPr id="2" name="Chart 1">
          <a:extLst>
            <a:ext uri="{FF2B5EF4-FFF2-40B4-BE49-F238E27FC236}">
              <a16:creationId xmlns:a16="http://schemas.microsoft.com/office/drawing/2014/main" id="{8D6E3E2F-1F79-4BA2-A66A-F072C0B3A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xdr:col>
      <xdr:colOff>4531</xdr:colOff>
      <xdr:row>41</xdr:row>
      <xdr:rowOff>756</xdr:rowOff>
    </xdr:from>
    <xdr:to>
      <xdr:col>30</xdr:col>
      <xdr:colOff>362437</xdr:colOff>
      <xdr:row>54</xdr:row>
      <xdr:rowOff>150864</xdr:rowOff>
    </xdr:to>
    <mc:AlternateContent xmlns:mc="http://schemas.openxmlformats.org/markup-compatibility/2006" xmlns:sle15="http://schemas.microsoft.com/office/drawing/2012/slicer">
      <mc:Choice Requires="sle15">
        <xdr:graphicFrame macro="">
          <xdr:nvGraphicFramePr>
            <xdr:cNvPr id="3" name="Наблюдателей 2">
              <a:extLst>
                <a:ext uri="{FF2B5EF4-FFF2-40B4-BE49-F238E27FC236}">
                  <a16:creationId xmlns:a16="http://schemas.microsoft.com/office/drawing/2014/main" id="{DF2B51E4-5D87-404B-BA55-C493F8ED8DC3}"/>
                </a:ext>
              </a:extLst>
            </xdr:cNvPr>
            <xdr:cNvGraphicFramePr/>
          </xdr:nvGraphicFramePr>
          <xdr:xfrm>
            <a:off x="0" y="0"/>
            <a:ext cx="0" cy="0"/>
          </xdr:xfrm>
          <a:graphic>
            <a:graphicData uri="http://schemas.microsoft.com/office/drawing/2010/slicer">
              <sle:slicer xmlns:sle="http://schemas.microsoft.com/office/drawing/2010/slicer" name="Наблюдателей 2"/>
            </a:graphicData>
          </a:graphic>
        </xdr:graphicFrame>
      </mc:Choice>
      <mc:Fallback xmlns="">
        <xdr:sp macro="" textlink="">
          <xdr:nvSpPr>
            <xdr:cNvPr id="0" name=""/>
            <xdr:cNvSpPr>
              <a:spLocks noTextEdit="1"/>
            </xdr:cNvSpPr>
          </xdr:nvSpPr>
          <xdr:spPr>
            <a:xfrm>
              <a:off x="12372715" y="7430727"/>
              <a:ext cx="1649091"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6.xml><?xml version="1.0" encoding="utf-8"?>
<c:userShapes xmlns:c="http://schemas.openxmlformats.org/drawingml/2006/chart">
  <cdr:relSizeAnchor xmlns:cdr="http://schemas.openxmlformats.org/drawingml/2006/chartDrawing">
    <cdr:from>
      <cdr:x>0.3289</cdr:x>
      <cdr:y>0.00185</cdr:y>
    </cdr:from>
    <cdr:to>
      <cdr:x>0.41521</cdr:x>
      <cdr:y>0.09516</cdr:y>
    </cdr:to>
    <cdr:sp macro="" textlink="">
      <cdr:nvSpPr>
        <cdr:cNvPr id="2" name="TextBox 1">
          <a:extLst xmlns:a="http://schemas.openxmlformats.org/drawingml/2006/main">
            <a:ext uri="{FF2B5EF4-FFF2-40B4-BE49-F238E27FC236}">
              <a16:creationId xmlns:a16="http://schemas.microsoft.com/office/drawing/2014/main" id="{1E369EC4-A55B-48DE-9434-0963EE61601F}"/>
            </a:ext>
          </a:extLst>
        </cdr:cNvPr>
        <cdr:cNvSpPr txBox="1"/>
      </cdr:nvSpPr>
      <cdr:spPr>
        <a:xfrm xmlns:a="http://schemas.openxmlformats.org/drawingml/2006/main">
          <a:off x="3484854" y="9610"/>
          <a:ext cx="914469" cy="485629"/>
        </a:xfrm>
        <a:prstGeom xmlns:a="http://schemas.openxmlformats.org/drawingml/2006/main" prst="rect">
          <a:avLst/>
        </a:prstGeom>
      </cdr:spPr>
      <cdr:txBody>
        <a:bodyPr xmlns:a="http://schemas.openxmlformats.org/drawingml/2006/main" vertOverflow="clip" wrap="none" tIns="0"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sym typeface="Wingdings" panose="05000000000000000000" pitchFamily="2" charset="2"/>
            </a:rPr>
            <a:t></a:t>
          </a:r>
          <a:r>
            <a:rPr lang="en-US" sz="1100" b="1">
              <a:latin typeface="Arial" panose="020B0604020202020204" pitchFamily="34" charset="0"/>
              <a:cs typeface="Arial" panose="020B0604020202020204" pitchFamily="34" charset="0"/>
            </a:rPr>
            <a:t>2687</a:t>
          </a:r>
          <a:r>
            <a:rPr lang="ru-RU" sz="1100" b="1">
              <a:latin typeface="Arial" panose="020B0604020202020204" pitchFamily="34" charset="0"/>
              <a:cs typeface="Arial" panose="020B0604020202020204" pitchFamily="34" charset="0"/>
            </a:rPr>
            <a:t> Руза</a:t>
          </a:r>
          <a:r>
            <a:rPr lang="ru-RU" sz="1100">
              <a:latin typeface="Arial" panose="020B0604020202020204" pitchFamily="34" charset="0"/>
              <a:cs typeface="Arial" panose="020B0604020202020204" pitchFamily="34" charset="0"/>
            </a:rPr>
            <a:t>:</a:t>
          </a:r>
          <a:r>
            <a:rPr lang="en-US" sz="1100">
              <a:latin typeface="Arial" panose="020B0604020202020204" pitchFamily="34" charset="0"/>
              <a:cs typeface="Arial" panose="020B0604020202020204" pitchFamily="34" charset="0"/>
            </a:rPr>
            <a:t> </a:t>
          </a:r>
          <a:r>
            <a:rPr lang="ru-RU" sz="1100">
              <a:latin typeface="Arial" panose="020B0604020202020204" pitchFamily="34" charset="0"/>
              <a:cs typeface="Arial" panose="020B0604020202020204" pitchFamily="34" charset="0"/>
            </a:rPr>
            <a:t>переложили</a:t>
          </a:r>
          <a:r>
            <a:rPr lang="ru-RU" sz="1100" baseline="0">
              <a:latin typeface="Arial" panose="020B0604020202020204" pitchFamily="34" charset="0"/>
              <a:cs typeface="Arial" panose="020B0604020202020204" pitchFamily="34" charset="0"/>
            </a:rPr>
            <a:t> бюллетени </a:t>
          </a:r>
          <a:r>
            <a:rPr lang="ru-RU" sz="1100">
              <a:latin typeface="Arial" panose="020B0604020202020204" pitchFamily="34" charset="0"/>
              <a:cs typeface="Arial" panose="020B0604020202020204" pitchFamily="34" charset="0"/>
            </a:rPr>
            <a:t>в стопку ЕР, </a:t>
          </a:r>
          <a:r>
            <a:rPr lang="ru-RU" sz="1100">
              <a:effectLst/>
              <a:latin typeface="Arial" panose="020B0604020202020204" pitchFamily="34" charset="0"/>
              <a:ea typeface="+mn-ea"/>
              <a:cs typeface="Arial" panose="020B0604020202020204" pitchFamily="34" charset="0"/>
            </a:rPr>
            <a:t>без набл.</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0.9392</cdr:x>
      <cdr:y>0.71248</cdr:y>
    </cdr:from>
    <cdr:to>
      <cdr:x>0.96707</cdr:x>
      <cdr:y>0.88982</cdr:y>
    </cdr:to>
    <cdr:sp macro="" textlink="">
      <cdr:nvSpPr>
        <cdr:cNvPr id="3" name="TextBox 1">
          <a:extLst xmlns:a="http://schemas.openxmlformats.org/drawingml/2006/main">
            <a:ext uri="{FF2B5EF4-FFF2-40B4-BE49-F238E27FC236}">
              <a16:creationId xmlns:a16="http://schemas.microsoft.com/office/drawing/2014/main" id="{F3592067-EE1C-42C1-BBA6-0683D06D3C32}"/>
            </a:ext>
          </a:extLst>
        </cdr:cNvPr>
        <cdr:cNvSpPr txBox="1"/>
      </cdr:nvSpPr>
      <cdr:spPr>
        <a:xfrm xmlns:a="http://schemas.openxmlformats.org/drawingml/2006/main" rot="16200000">
          <a:off x="9629152" y="4089253"/>
          <a:ext cx="937833" cy="2952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2703 </a:t>
          </a:r>
          <a:r>
            <a:rPr lang="ru-RU" sz="1100">
              <a:latin typeface="Arial" panose="020B0604020202020204" pitchFamily="34" charset="0"/>
              <a:cs typeface="Arial" panose="020B0604020202020204" pitchFamily="34" charset="0"/>
            </a:rPr>
            <a:t>Покровское</a:t>
          </a:r>
          <a:r>
            <a:rPr lang="ru-RU" sz="1100" baseline="0">
              <a:latin typeface="Arial" panose="020B0604020202020204" pitchFamily="34" charset="0"/>
              <a:cs typeface="Arial" panose="020B0604020202020204" pitchFamily="34" charset="0"/>
            </a:rPr>
            <a:t> областная психиатрическая больница, без набл.</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0.15091</cdr:x>
      <cdr:y>0.28519</cdr:y>
    </cdr:from>
    <cdr:to>
      <cdr:x>0.23722</cdr:x>
      <cdr:y>0.34245</cdr:y>
    </cdr:to>
    <cdr:sp macro="" textlink="">
      <cdr:nvSpPr>
        <cdr:cNvPr id="4" name="TextBox 1">
          <a:extLst xmlns:a="http://schemas.openxmlformats.org/drawingml/2006/main">
            <a:ext uri="{FF2B5EF4-FFF2-40B4-BE49-F238E27FC236}">
              <a16:creationId xmlns:a16="http://schemas.microsoft.com/office/drawing/2014/main" id="{9BF59F55-7EAE-49F0-B4DC-2F484B15B21F}"/>
            </a:ext>
          </a:extLst>
        </cdr:cNvPr>
        <cdr:cNvSpPr txBox="1"/>
      </cdr:nvSpPr>
      <cdr:spPr>
        <a:xfrm xmlns:a="http://schemas.openxmlformats.org/drawingml/2006/main">
          <a:off x="1598925" y="1484244"/>
          <a:ext cx="914469" cy="2980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rgbClr val="777777"/>
              </a:solidFill>
              <a:latin typeface="Arial" panose="020B0604020202020204" pitchFamily="34" charset="0"/>
              <a:cs typeface="Arial" panose="020B0604020202020204" pitchFamily="34" charset="0"/>
            </a:rPr>
            <a:t>2684</a:t>
          </a:r>
          <a:r>
            <a:rPr lang="ru-RU" sz="1100">
              <a:solidFill>
                <a:srgbClr val="777777"/>
              </a:solidFill>
              <a:latin typeface="Arial" panose="020B0604020202020204" pitchFamily="34" charset="0"/>
              <a:cs typeface="Arial" panose="020B0604020202020204" pitchFamily="34" charset="0"/>
            </a:rPr>
            <a:t> Руза:</a:t>
          </a:r>
          <a:r>
            <a:rPr lang="en-US" sz="1100">
              <a:solidFill>
                <a:srgbClr val="777777"/>
              </a:solidFill>
              <a:latin typeface="Arial" panose="020B0604020202020204" pitchFamily="34" charset="0"/>
              <a:cs typeface="Arial" panose="020B0604020202020204" pitchFamily="34" charset="0"/>
            </a:rPr>
            <a:t> </a:t>
          </a:r>
          <a:r>
            <a:rPr lang="ru-RU" sz="1100">
              <a:solidFill>
                <a:srgbClr val="777777"/>
              </a:solidFill>
              <a:latin typeface="Arial" panose="020B0604020202020204" pitchFamily="34" charset="0"/>
              <a:cs typeface="Arial" panose="020B0604020202020204" pitchFamily="34" charset="0"/>
            </a:rPr>
            <a:t>ПСГ УИК</a:t>
          </a:r>
          <a:r>
            <a:rPr lang="ru-RU" sz="1100" baseline="0">
              <a:solidFill>
                <a:srgbClr val="777777"/>
              </a:solidFill>
              <a:latin typeface="Arial" panose="020B0604020202020204" pitchFamily="34" charset="0"/>
              <a:cs typeface="Arial" panose="020B0604020202020204" pitchFamily="34" charset="0"/>
            </a:rPr>
            <a:t> три дня</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0.27344</cdr:x>
      <cdr:y>0.33095</cdr:y>
    </cdr:from>
    <cdr:to>
      <cdr:x>0.35331</cdr:x>
      <cdr:y>0.58202</cdr:y>
    </cdr:to>
    <cdr:cxnSp macro="">
      <cdr:nvCxnSpPr>
        <cdr:cNvPr id="6" name="Straight Connector 5">
          <a:extLst xmlns:a="http://schemas.openxmlformats.org/drawingml/2006/main">
            <a:ext uri="{FF2B5EF4-FFF2-40B4-BE49-F238E27FC236}">
              <a16:creationId xmlns:a16="http://schemas.microsoft.com/office/drawing/2014/main" id="{B9AE28AB-625A-4336-AC37-F64339DF0BE9}"/>
            </a:ext>
          </a:extLst>
        </cdr:cNvPr>
        <cdr:cNvCxnSpPr/>
      </cdr:nvCxnSpPr>
      <cdr:spPr>
        <a:xfrm xmlns:a="http://schemas.openxmlformats.org/drawingml/2006/main" flipH="1" flipV="1">
          <a:off x="2726744" y="2263698"/>
          <a:ext cx="796505" cy="1717348"/>
        </a:xfrm>
        <a:prstGeom xmlns:a="http://schemas.openxmlformats.org/drawingml/2006/main" prst="line">
          <a:avLst/>
        </a:prstGeom>
        <a:ln xmlns:a="http://schemas.openxmlformats.org/drawingml/2006/main" w="6350">
          <a:solidFill>
            <a:srgbClr val="777777"/>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0.06708</cdr:x>
      <cdr:y>0.35358</cdr:y>
    </cdr:from>
    <cdr:to>
      <cdr:x>0.15339</cdr:x>
      <cdr:y>0.41084</cdr:y>
    </cdr:to>
    <cdr:sp macro="" textlink="">
      <cdr:nvSpPr>
        <cdr:cNvPr id="8" name="TextBox 1">
          <a:extLst xmlns:a="http://schemas.openxmlformats.org/drawingml/2006/main">
            <a:ext uri="{FF2B5EF4-FFF2-40B4-BE49-F238E27FC236}">
              <a16:creationId xmlns:a16="http://schemas.microsoft.com/office/drawing/2014/main" id="{1B9E927E-A488-4F12-B06A-9B74396C294C}"/>
            </a:ext>
          </a:extLst>
        </cdr:cNvPr>
        <cdr:cNvSpPr txBox="1"/>
      </cdr:nvSpPr>
      <cdr:spPr>
        <a:xfrm xmlns:a="http://schemas.openxmlformats.org/drawingml/2006/main">
          <a:off x="710754" y="1840178"/>
          <a:ext cx="914469" cy="2980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rgbClr val="777777"/>
              </a:solidFill>
              <a:latin typeface="Arial" panose="020B0604020202020204" pitchFamily="34" charset="0"/>
              <a:cs typeface="Arial" panose="020B0604020202020204" pitchFamily="34" charset="0"/>
            </a:rPr>
            <a:t>2714</a:t>
          </a:r>
          <a:r>
            <a:rPr lang="ru-RU" sz="1100">
              <a:solidFill>
                <a:srgbClr val="777777"/>
              </a:solidFill>
              <a:latin typeface="Arial" panose="020B0604020202020204" pitchFamily="34" charset="0"/>
              <a:cs typeface="Arial" panose="020B0604020202020204" pitchFamily="34" charset="0"/>
            </a:rPr>
            <a:t> Старая Руза:</a:t>
          </a:r>
          <a:br>
            <a:rPr lang="ru-RU" sz="1100">
              <a:solidFill>
                <a:srgbClr val="777777"/>
              </a:solidFill>
              <a:latin typeface="Arial" panose="020B0604020202020204" pitchFamily="34" charset="0"/>
              <a:cs typeface="Arial" panose="020B0604020202020204" pitchFamily="34" charset="0"/>
            </a:rPr>
          </a:br>
          <a:r>
            <a:rPr lang="ru-RU" sz="1100">
              <a:solidFill>
                <a:srgbClr val="777777"/>
              </a:solidFill>
              <a:latin typeface="Arial" panose="020B0604020202020204" pitchFamily="34" charset="0"/>
              <a:cs typeface="Arial" panose="020B0604020202020204" pitchFamily="34" charset="0"/>
            </a:rPr>
            <a:t>ПСГ</a:t>
          </a:r>
          <a:r>
            <a:rPr lang="ru-RU" sz="1100" baseline="0">
              <a:solidFill>
                <a:srgbClr val="777777"/>
              </a:solidFill>
              <a:latin typeface="Arial" panose="020B0604020202020204" pitchFamily="34" charset="0"/>
              <a:cs typeface="Arial" panose="020B0604020202020204" pitchFamily="34" charset="0"/>
            </a:rPr>
            <a:t> УИК последний день</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0.18819</cdr:x>
      <cdr:y>0.42921</cdr:y>
    </cdr:from>
    <cdr:to>
      <cdr:x>0.21219</cdr:x>
      <cdr:y>0.63418</cdr:y>
    </cdr:to>
    <cdr:cxnSp macro="">
      <cdr:nvCxnSpPr>
        <cdr:cNvPr id="9" name="Straight Connector 8">
          <a:extLst xmlns:a="http://schemas.openxmlformats.org/drawingml/2006/main">
            <a:ext uri="{FF2B5EF4-FFF2-40B4-BE49-F238E27FC236}">
              <a16:creationId xmlns:a16="http://schemas.microsoft.com/office/drawing/2014/main" id="{D94CEECF-2BE0-4343-B63E-3EFF998F57AF}"/>
            </a:ext>
          </a:extLst>
        </cdr:cNvPr>
        <cdr:cNvCxnSpPr/>
      </cdr:nvCxnSpPr>
      <cdr:spPr>
        <a:xfrm xmlns:a="http://schemas.openxmlformats.org/drawingml/2006/main" flipH="1" flipV="1">
          <a:off x="1876631" y="2935796"/>
          <a:ext cx="239340" cy="1402024"/>
        </a:xfrm>
        <a:prstGeom xmlns:a="http://schemas.openxmlformats.org/drawingml/2006/main" prst="line">
          <a:avLst/>
        </a:prstGeom>
        <a:ln xmlns:a="http://schemas.openxmlformats.org/drawingml/2006/main" w="6350">
          <a:solidFill>
            <a:srgbClr val="777777"/>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0.35759</cdr:x>
      <cdr:y>0.34311</cdr:y>
    </cdr:from>
    <cdr:to>
      <cdr:x>0.4439</cdr:x>
      <cdr:y>0.40037</cdr:y>
    </cdr:to>
    <cdr:sp macro="" textlink="">
      <cdr:nvSpPr>
        <cdr:cNvPr id="15" name="TextBox 1">
          <a:extLst xmlns:a="http://schemas.openxmlformats.org/drawingml/2006/main">
            <a:ext uri="{FF2B5EF4-FFF2-40B4-BE49-F238E27FC236}">
              <a16:creationId xmlns:a16="http://schemas.microsoft.com/office/drawing/2014/main" id="{06AD4FE0-9F1C-4C30-8FB5-0C25FB730828}"/>
            </a:ext>
          </a:extLst>
        </cdr:cNvPr>
        <cdr:cNvSpPr txBox="1"/>
      </cdr:nvSpPr>
      <cdr:spPr>
        <a:xfrm xmlns:a="http://schemas.openxmlformats.org/drawingml/2006/main">
          <a:off x="3565913" y="2346883"/>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Arial" panose="020B0604020202020204" pitchFamily="34" charset="0"/>
              <a:cs typeface="Arial" panose="020B0604020202020204" pitchFamily="34" charset="0"/>
            </a:rPr>
            <a:t>268</a:t>
          </a:r>
          <a:r>
            <a:rPr lang="ru-RU" sz="1100" b="1">
              <a:latin typeface="Arial" panose="020B0604020202020204" pitchFamily="34" charset="0"/>
              <a:cs typeface="Arial" panose="020B0604020202020204" pitchFamily="34" charset="0"/>
            </a:rPr>
            <a:t>8 Руза</a:t>
          </a:r>
          <a:r>
            <a:rPr lang="en-US" sz="1100">
              <a:latin typeface="Arial" panose="020B0604020202020204" pitchFamily="34" charset="0"/>
              <a:cs typeface="Arial" panose="020B0604020202020204" pitchFamily="34" charset="0"/>
            </a:rPr>
            <a:t>: </a:t>
          </a:r>
          <a:r>
            <a:rPr lang="ru-RU" sz="1100" baseline="0">
              <a:latin typeface="Arial" panose="020B0604020202020204" pitchFamily="34" charset="0"/>
              <a:cs typeface="Arial" panose="020B0604020202020204" pitchFamily="34" charset="0"/>
            </a:rPr>
            <a:t>вброс за ЕР?</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0.44673</cdr:x>
      <cdr:y>0.40181</cdr:y>
    </cdr:from>
    <cdr:to>
      <cdr:x>0.53304</cdr:x>
      <cdr:y>0.45907</cdr:y>
    </cdr:to>
    <cdr:sp macro="" textlink="">
      <cdr:nvSpPr>
        <cdr:cNvPr id="16" name="TextBox 1">
          <a:extLst xmlns:a="http://schemas.openxmlformats.org/drawingml/2006/main">
            <a:ext uri="{FF2B5EF4-FFF2-40B4-BE49-F238E27FC236}">
              <a16:creationId xmlns:a16="http://schemas.microsoft.com/office/drawing/2014/main" id="{7A72D4FF-4340-47EB-93CB-AEAB0CA3406E}"/>
            </a:ext>
          </a:extLst>
        </cdr:cNvPr>
        <cdr:cNvSpPr txBox="1"/>
      </cdr:nvSpPr>
      <cdr:spPr>
        <a:xfrm xmlns:a="http://schemas.openxmlformats.org/drawingml/2006/main">
          <a:off x="4454792" y="2748376"/>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Arial" panose="020B0604020202020204" pitchFamily="34" charset="0"/>
              <a:cs typeface="Arial" panose="020B0604020202020204" pitchFamily="34" charset="0"/>
            </a:rPr>
            <a:t>2</a:t>
          </a:r>
          <a:r>
            <a:rPr lang="ru-RU" sz="1100" b="1">
              <a:latin typeface="Arial" panose="020B0604020202020204" pitchFamily="34" charset="0"/>
              <a:cs typeface="Arial" panose="020B0604020202020204" pitchFamily="34" charset="0"/>
            </a:rPr>
            <a:t>716 Горбово</a:t>
          </a:r>
          <a:r>
            <a:rPr lang="ru-RU" sz="1100">
              <a:latin typeface="Arial" panose="020B0604020202020204" pitchFamily="34" charset="0"/>
              <a:cs typeface="Arial" panose="020B0604020202020204" pitchFamily="34" charset="0"/>
            </a:rPr>
            <a:t>: вброс за</a:t>
          </a:r>
          <a:r>
            <a:rPr lang="ru-RU" sz="1100" baseline="0">
              <a:latin typeface="Arial" panose="020B0604020202020204" pitchFamily="34" charset="0"/>
              <a:cs typeface="Arial" panose="020B0604020202020204" pitchFamily="34" charset="0"/>
            </a:rPr>
            <a:t> ЕР? 425 прикрепл.</a:t>
          </a:r>
          <a:br>
            <a:rPr lang="ru-RU" sz="1100" baseline="0">
              <a:latin typeface="Arial" panose="020B0604020202020204" pitchFamily="34" charset="0"/>
              <a:cs typeface="Arial" panose="020B0604020202020204" pitchFamily="34" charset="0"/>
            </a:rPr>
          </a:br>
          <a:r>
            <a:rPr lang="ru-RU" sz="1100" baseline="0">
              <a:latin typeface="Arial" panose="020B0604020202020204" pitchFamily="34" charset="0"/>
              <a:cs typeface="Arial" panose="020B0604020202020204" pitchFamily="34" charset="0"/>
            </a:rPr>
            <a:t>                                                на федеральные</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0.04198</cdr:x>
      <cdr:y>0.17843</cdr:y>
    </cdr:from>
    <cdr:to>
      <cdr:x>0.12829</cdr:x>
      <cdr:y>0.23569</cdr:y>
    </cdr:to>
    <cdr:sp macro="" textlink="">
      <cdr:nvSpPr>
        <cdr:cNvPr id="19" name="TextBox 1">
          <a:extLst xmlns:a="http://schemas.openxmlformats.org/drawingml/2006/main">
            <a:ext uri="{FF2B5EF4-FFF2-40B4-BE49-F238E27FC236}">
              <a16:creationId xmlns:a16="http://schemas.microsoft.com/office/drawing/2014/main" id="{758ABF14-AE90-4316-812D-210BD9874B55}"/>
            </a:ext>
          </a:extLst>
        </cdr:cNvPr>
        <cdr:cNvSpPr txBox="1"/>
      </cdr:nvSpPr>
      <cdr:spPr>
        <a:xfrm xmlns:a="http://schemas.openxmlformats.org/drawingml/2006/main">
          <a:off x="418625" y="1220455"/>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ru-RU" sz="1100">
              <a:solidFill>
                <a:srgbClr val="777777"/>
              </a:solidFill>
              <a:latin typeface="Arial" panose="020B0604020202020204" pitchFamily="34" charset="0"/>
              <a:cs typeface="Arial" panose="020B0604020202020204" pitchFamily="34" charset="0"/>
            </a:rPr>
            <a:t>ПСГ</a:t>
          </a:r>
          <a:r>
            <a:rPr lang="en-US" sz="1100">
              <a:solidFill>
                <a:srgbClr val="777777"/>
              </a:solidFill>
              <a:latin typeface="Arial" panose="020B0604020202020204" pitchFamily="34" charset="0"/>
              <a:cs typeface="Arial" panose="020B0604020202020204" pitchFamily="34" charset="0"/>
            </a:rPr>
            <a:t> </a:t>
          </a:r>
          <a:r>
            <a:rPr lang="ru-RU" sz="1100">
              <a:solidFill>
                <a:srgbClr val="777777"/>
              </a:solidFill>
              <a:latin typeface="Arial" panose="020B0604020202020204" pitchFamily="34" charset="0"/>
              <a:cs typeface="Arial" panose="020B0604020202020204" pitchFamily="34" charset="0"/>
            </a:rPr>
            <a:t>ТИК обходил</a:t>
          </a:r>
          <a:r>
            <a:rPr lang="ru-RU" sz="1100" baseline="0">
              <a:solidFill>
                <a:srgbClr val="777777"/>
              </a:solidFill>
              <a:latin typeface="Arial" panose="020B0604020202020204" pitchFamily="34" charset="0"/>
              <a:cs typeface="Arial" panose="020B0604020202020204" pitchFamily="34" charset="0"/>
            </a:rPr>
            <a:t> все УИК</a:t>
          </a:r>
          <a:br>
            <a:rPr lang="ru-RU" sz="1100" baseline="0">
              <a:solidFill>
                <a:srgbClr val="777777"/>
              </a:solidFill>
              <a:latin typeface="Arial" panose="020B0604020202020204" pitchFamily="34" charset="0"/>
              <a:cs typeface="Arial" panose="020B0604020202020204" pitchFamily="34" charset="0"/>
            </a:rPr>
          </a:br>
          <a:r>
            <a:rPr lang="ru-RU" sz="1100" baseline="0">
              <a:solidFill>
                <a:srgbClr val="777777"/>
              </a:solidFill>
              <a:latin typeface="Arial" panose="020B0604020202020204" pitchFamily="34" charset="0"/>
              <a:cs typeface="Arial" panose="020B0604020202020204" pitchFamily="34" charset="0"/>
            </a:rPr>
            <a:t>Рузы и Старой Рузы три дня</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0.3866</cdr:x>
      <cdr:y>0.67534</cdr:y>
    </cdr:from>
    <cdr:to>
      <cdr:x>0.47292</cdr:x>
      <cdr:y>0.7326</cdr:y>
    </cdr:to>
    <cdr:sp macro="" textlink="">
      <cdr:nvSpPr>
        <cdr:cNvPr id="12" name="TextBox 1">
          <a:extLst xmlns:a="http://schemas.openxmlformats.org/drawingml/2006/main">
            <a:ext uri="{FF2B5EF4-FFF2-40B4-BE49-F238E27FC236}">
              <a16:creationId xmlns:a16="http://schemas.microsoft.com/office/drawing/2014/main" id="{E2DF8117-08C8-461B-9838-9982D158FF52}"/>
            </a:ext>
          </a:extLst>
        </cdr:cNvPr>
        <cdr:cNvSpPr txBox="1"/>
      </cdr:nvSpPr>
      <cdr:spPr>
        <a:xfrm xmlns:a="http://schemas.openxmlformats.org/drawingml/2006/main">
          <a:off x="3855203" y="4619299"/>
          <a:ext cx="8607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2</a:t>
          </a:r>
          <a:r>
            <a:rPr lang="ru-RU" sz="1100">
              <a:latin typeface="Arial" panose="020B0604020202020204" pitchFamily="34" charset="0"/>
              <a:cs typeface="Arial" panose="020B0604020202020204" pitchFamily="34" charset="0"/>
            </a:rPr>
            <a:t>7</a:t>
          </a:r>
          <a:r>
            <a:rPr lang="en-US" sz="1100">
              <a:latin typeface="Arial" panose="020B0604020202020204" pitchFamily="34" charset="0"/>
              <a:cs typeface="Arial" panose="020B0604020202020204" pitchFamily="34" charset="0"/>
            </a:rPr>
            <a:t>01</a:t>
          </a:r>
          <a:r>
            <a:rPr lang="ru-RU" sz="1100">
              <a:latin typeface="Arial" panose="020B0604020202020204" pitchFamily="34" charset="0"/>
              <a:cs typeface="Arial" panose="020B0604020202020204" pitchFamily="34" charset="0"/>
            </a:rPr>
            <a:t> Никольское</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0.43594</cdr:x>
      <cdr:y>0.5656</cdr:y>
    </cdr:from>
    <cdr:to>
      <cdr:x>0.43594</cdr:x>
      <cdr:y>0.67475</cdr:y>
    </cdr:to>
    <cdr:cxnSp macro="">
      <cdr:nvCxnSpPr>
        <cdr:cNvPr id="13" name="Straight Connector 12">
          <a:extLst xmlns:a="http://schemas.openxmlformats.org/drawingml/2006/main">
            <a:ext uri="{FF2B5EF4-FFF2-40B4-BE49-F238E27FC236}">
              <a16:creationId xmlns:a16="http://schemas.microsoft.com/office/drawing/2014/main" id="{F040631E-A87E-4916-ADB2-2EA6B6759D35}"/>
            </a:ext>
          </a:extLst>
        </cdr:cNvPr>
        <cdr:cNvCxnSpPr/>
      </cdr:nvCxnSpPr>
      <cdr:spPr>
        <a:xfrm xmlns:a="http://schemas.openxmlformats.org/drawingml/2006/main" flipV="1">
          <a:off x="4347194" y="3868729"/>
          <a:ext cx="0" cy="746583"/>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0.32747</cdr:x>
      <cdr:y>0.06236</cdr:y>
    </cdr:from>
    <cdr:to>
      <cdr:x>0.37982</cdr:x>
      <cdr:y>0.6197</cdr:y>
    </cdr:to>
    <cdr:cxnSp macro="">
      <cdr:nvCxnSpPr>
        <cdr:cNvPr id="14" name="Straight Connector 13">
          <a:extLst xmlns:a="http://schemas.openxmlformats.org/drawingml/2006/main">
            <a:ext uri="{FF2B5EF4-FFF2-40B4-BE49-F238E27FC236}">
              <a16:creationId xmlns:a16="http://schemas.microsoft.com/office/drawing/2014/main" id="{B3F8261B-08A9-4F7F-85A3-309413679B94}"/>
            </a:ext>
          </a:extLst>
        </cdr:cNvPr>
        <cdr:cNvCxnSpPr/>
      </cdr:nvCxnSpPr>
      <cdr:spPr>
        <a:xfrm xmlns:a="http://schemas.openxmlformats.org/drawingml/2006/main" flipV="1">
          <a:off x="3265578" y="426514"/>
          <a:ext cx="521948" cy="3812202"/>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0.36126</cdr:x>
      <cdr:y>0.37532</cdr:y>
    </cdr:from>
    <cdr:to>
      <cdr:x>0.38114</cdr:x>
      <cdr:y>0.58879</cdr:y>
    </cdr:to>
    <cdr:cxnSp macro="">
      <cdr:nvCxnSpPr>
        <cdr:cNvPr id="21" name="Straight Connector 20">
          <a:extLst xmlns:a="http://schemas.openxmlformats.org/drawingml/2006/main">
            <a:ext uri="{FF2B5EF4-FFF2-40B4-BE49-F238E27FC236}">
              <a16:creationId xmlns:a16="http://schemas.microsoft.com/office/drawing/2014/main" id="{A3A38CB4-C4AE-438E-B951-7DDD7C142C84}"/>
            </a:ext>
          </a:extLst>
        </cdr:cNvPr>
        <cdr:cNvCxnSpPr/>
      </cdr:nvCxnSpPr>
      <cdr:spPr>
        <a:xfrm xmlns:a="http://schemas.openxmlformats.org/drawingml/2006/main" flipV="1">
          <a:off x="3602532" y="2567161"/>
          <a:ext cx="198208" cy="1460133"/>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0.3553</cdr:x>
      <cdr:y>0.43134</cdr:y>
    </cdr:from>
    <cdr:to>
      <cdr:x>0.46926</cdr:x>
      <cdr:y>0.50475</cdr:y>
    </cdr:to>
    <cdr:cxnSp macro="">
      <cdr:nvCxnSpPr>
        <cdr:cNvPr id="25" name="Straight Connector 24">
          <a:extLst xmlns:a="http://schemas.openxmlformats.org/drawingml/2006/main">
            <a:ext uri="{FF2B5EF4-FFF2-40B4-BE49-F238E27FC236}">
              <a16:creationId xmlns:a16="http://schemas.microsoft.com/office/drawing/2014/main" id="{6726E00C-F8A0-47A7-ADCE-E522ED98EFA8}"/>
            </a:ext>
          </a:extLst>
        </cdr:cNvPr>
        <cdr:cNvCxnSpPr/>
      </cdr:nvCxnSpPr>
      <cdr:spPr>
        <a:xfrm xmlns:a="http://schemas.openxmlformats.org/drawingml/2006/main" flipV="1">
          <a:off x="3543070" y="2950364"/>
          <a:ext cx="1136393" cy="502127"/>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0.54545</cdr:x>
      <cdr:y>0.45452</cdr:y>
    </cdr:from>
    <cdr:to>
      <cdr:x>0.93955</cdr:x>
      <cdr:y>0.83866</cdr:y>
    </cdr:to>
    <cdr:cxnSp macro="">
      <cdr:nvCxnSpPr>
        <cdr:cNvPr id="28" name="Straight Connector 27">
          <a:extLst xmlns:a="http://schemas.openxmlformats.org/drawingml/2006/main">
            <a:ext uri="{FF2B5EF4-FFF2-40B4-BE49-F238E27FC236}">
              <a16:creationId xmlns:a16="http://schemas.microsoft.com/office/drawing/2014/main" id="{36165916-DB33-4951-8888-7CD350F5C460}"/>
            </a:ext>
          </a:extLst>
        </cdr:cNvPr>
        <cdr:cNvCxnSpPr/>
      </cdr:nvCxnSpPr>
      <cdr:spPr>
        <a:xfrm xmlns:a="http://schemas.openxmlformats.org/drawingml/2006/main">
          <a:off x="5439260" y="3108930"/>
          <a:ext cx="3929933" cy="2627504"/>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editAs="oneCell">
    <xdr:from>
      <xdr:col>5</xdr:col>
      <xdr:colOff>14293</xdr:colOff>
      <xdr:row>41</xdr:row>
      <xdr:rowOff>10481</xdr:rowOff>
    </xdr:from>
    <xdr:to>
      <xdr:col>26</xdr:col>
      <xdr:colOff>223128</xdr:colOff>
      <xdr:row>78</xdr:row>
      <xdr:rowOff>145383</xdr:rowOff>
    </xdr:to>
    <xdr:graphicFrame macro="">
      <xdr:nvGraphicFramePr>
        <xdr:cNvPr id="2" name="Chart 1">
          <a:extLst>
            <a:ext uri="{FF2B5EF4-FFF2-40B4-BE49-F238E27FC236}">
              <a16:creationId xmlns:a16="http://schemas.microsoft.com/office/drawing/2014/main" id="{24622BC2-FBA1-4074-BBFD-9AB454268F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xdr:col>
      <xdr:colOff>3772</xdr:colOff>
      <xdr:row>41</xdr:row>
      <xdr:rowOff>755</xdr:rowOff>
    </xdr:from>
    <xdr:to>
      <xdr:col>30</xdr:col>
      <xdr:colOff>347333</xdr:colOff>
      <xdr:row>54</xdr:row>
      <xdr:rowOff>150863</xdr:rowOff>
    </xdr:to>
    <mc:AlternateContent xmlns:mc="http://schemas.openxmlformats.org/markup-compatibility/2006" xmlns:sle15="http://schemas.microsoft.com/office/drawing/2012/slicer">
      <mc:Choice Requires="sle15">
        <xdr:graphicFrame macro="">
          <xdr:nvGraphicFramePr>
            <xdr:cNvPr id="3" name="Наблюдателей 3">
              <a:extLst>
                <a:ext uri="{FF2B5EF4-FFF2-40B4-BE49-F238E27FC236}">
                  <a16:creationId xmlns:a16="http://schemas.microsoft.com/office/drawing/2014/main" id="{D19BCD00-1A21-449D-87F7-EFB404478666}"/>
                </a:ext>
              </a:extLst>
            </xdr:cNvPr>
            <xdr:cNvGraphicFramePr/>
          </xdr:nvGraphicFramePr>
          <xdr:xfrm>
            <a:off x="0" y="0"/>
            <a:ext cx="0" cy="0"/>
          </xdr:xfrm>
          <a:graphic>
            <a:graphicData uri="http://schemas.microsoft.com/office/drawing/2010/slicer">
              <sle:slicer xmlns:sle="http://schemas.microsoft.com/office/drawing/2010/slicer" name="Наблюдателей 3"/>
            </a:graphicData>
          </a:graphic>
        </xdr:graphicFrame>
      </mc:Choice>
      <mc:Fallback xmlns="">
        <xdr:sp macro="" textlink="">
          <xdr:nvSpPr>
            <xdr:cNvPr id="0" name=""/>
            <xdr:cNvSpPr>
              <a:spLocks noTextEdit="1"/>
            </xdr:cNvSpPr>
          </xdr:nvSpPr>
          <xdr:spPr>
            <a:xfrm>
              <a:off x="12349305" y="7430726"/>
              <a:ext cx="1634745" cy="25059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8.xml><?xml version="1.0" encoding="utf-8"?>
<c:userShapes xmlns:c="http://schemas.openxmlformats.org/drawingml/2006/chart">
  <cdr:relSizeAnchor xmlns:cdr="http://schemas.openxmlformats.org/drawingml/2006/chartDrawing">
    <cdr:from>
      <cdr:x>0.3289</cdr:x>
      <cdr:y>0.00185</cdr:y>
    </cdr:from>
    <cdr:to>
      <cdr:x>0.41521</cdr:x>
      <cdr:y>0.09516</cdr:y>
    </cdr:to>
    <cdr:sp macro="" textlink="">
      <cdr:nvSpPr>
        <cdr:cNvPr id="2" name="TextBox 1">
          <a:extLst xmlns:a="http://schemas.openxmlformats.org/drawingml/2006/main">
            <a:ext uri="{FF2B5EF4-FFF2-40B4-BE49-F238E27FC236}">
              <a16:creationId xmlns:a16="http://schemas.microsoft.com/office/drawing/2014/main" id="{1E369EC4-A55B-48DE-9434-0963EE61601F}"/>
            </a:ext>
          </a:extLst>
        </cdr:cNvPr>
        <cdr:cNvSpPr txBox="1"/>
      </cdr:nvSpPr>
      <cdr:spPr>
        <a:xfrm xmlns:a="http://schemas.openxmlformats.org/drawingml/2006/main">
          <a:off x="3484854" y="9610"/>
          <a:ext cx="914469" cy="485629"/>
        </a:xfrm>
        <a:prstGeom xmlns:a="http://schemas.openxmlformats.org/drawingml/2006/main" prst="rect">
          <a:avLst/>
        </a:prstGeom>
      </cdr:spPr>
      <cdr:txBody>
        <a:bodyPr xmlns:a="http://schemas.openxmlformats.org/drawingml/2006/main" vertOverflow="clip" wrap="none" tIns="0"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sym typeface="Wingdings" panose="05000000000000000000" pitchFamily="2" charset="2"/>
            </a:rPr>
            <a:t></a:t>
          </a:r>
          <a:r>
            <a:rPr lang="en-US" sz="1100" b="1">
              <a:latin typeface="Arial" panose="020B0604020202020204" pitchFamily="34" charset="0"/>
              <a:cs typeface="Arial" panose="020B0604020202020204" pitchFamily="34" charset="0"/>
            </a:rPr>
            <a:t>2687</a:t>
          </a:r>
          <a:r>
            <a:rPr lang="ru-RU" sz="1100" b="1">
              <a:latin typeface="Arial" panose="020B0604020202020204" pitchFamily="34" charset="0"/>
              <a:cs typeface="Arial" panose="020B0604020202020204" pitchFamily="34" charset="0"/>
            </a:rPr>
            <a:t> Руза</a:t>
          </a:r>
          <a:r>
            <a:rPr lang="ru-RU" sz="1100">
              <a:latin typeface="Arial" panose="020B0604020202020204" pitchFamily="34" charset="0"/>
              <a:cs typeface="Arial" panose="020B0604020202020204" pitchFamily="34" charset="0"/>
            </a:rPr>
            <a:t>:</a:t>
          </a:r>
          <a:r>
            <a:rPr lang="en-US" sz="1100">
              <a:latin typeface="Arial" panose="020B0604020202020204" pitchFamily="34" charset="0"/>
              <a:cs typeface="Arial" panose="020B0604020202020204" pitchFamily="34" charset="0"/>
            </a:rPr>
            <a:t> </a:t>
          </a:r>
          <a:r>
            <a:rPr lang="ru-RU" sz="1100">
              <a:latin typeface="Arial" panose="020B0604020202020204" pitchFamily="34" charset="0"/>
              <a:cs typeface="Arial" panose="020B0604020202020204" pitchFamily="34" charset="0"/>
            </a:rPr>
            <a:t>переложили</a:t>
          </a:r>
          <a:r>
            <a:rPr lang="ru-RU" sz="1100" baseline="0">
              <a:latin typeface="Arial" panose="020B0604020202020204" pitchFamily="34" charset="0"/>
              <a:cs typeface="Arial" panose="020B0604020202020204" pitchFamily="34" charset="0"/>
            </a:rPr>
            <a:t> бюллетени </a:t>
          </a:r>
          <a:r>
            <a:rPr lang="ru-RU" sz="1100">
              <a:latin typeface="Arial" panose="020B0604020202020204" pitchFamily="34" charset="0"/>
              <a:cs typeface="Arial" panose="020B0604020202020204" pitchFamily="34" charset="0"/>
            </a:rPr>
            <a:t>в стопку ЕР, </a:t>
          </a:r>
          <a:r>
            <a:rPr lang="ru-RU" sz="1100">
              <a:effectLst/>
              <a:latin typeface="Arial" panose="020B0604020202020204" pitchFamily="34" charset="0"/>
              <a:ea typeface="+mn-ea"/>
              <a:cs typeface="Arial" panose="020B0604020202020204" pitchFamily="34" charset="0"/>
            </a:rPr>
            <a:t>без набл.</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0.9392</cdr:x>
      <cdr:y>0.71248</cdr:y>
    </cdr:from>
    <cdr:to>
      <cdr:x>0.96707</cdr:x>
      <cdr:y>0.88982</cdr:y>
    </cdr:to>
    <cdr:sp macro="" textlink="">
      <cdr:nvSpPr>
        <cdr:cNvPr id="3" name="TextBox 1">
          <a:extLst xmlns:a="http://schemas.openxmlformats.org/drawingml/2006/main">
            <a:ext uri="{FF2B5EF4-FFF2-40B4-BE49-F238E27FC236}">
              <a16:creationId xmlns:a16="http://schemas.microsoft.com/office/drawing/2014/main" id="{F3592067-EE1C-42C1-BBA6-0683D06D3C32}"/>
            </a:ext>
          </a:extLst>
        </cdr:cNvPr>
        <cdr:cNvSpPr txBox="1"/>
      </cdr:nvSpPr>
      <cdr:spPr>
        <a:xfrm xmlns:a="http://schemas.openxmlformats.org/drawingml/2006/main" rot="16200000">
          <a:off x="9629152" y="4089253"/>
          <a:ext cx="937833" cy="2952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2703 </a:t>
          </a:r>
          <a:r>
            <a:rPr lang="ru-RU" sz="1100">
              <a:latin typeface="Arial" panose="020B0604020202020204" pitchFamily="34" charset="0"/>
              <a:cs typeface="Arial" panose="020B0604020202020204" pitchFamily="34" charset="0"/>
            </a:rPr>
            <a:t>Покровское</a:t>
          </a:r>
          <a:r>
            <a:rPr lang="ru-RU" sz="1100" baseline="0">
              <a:latin typeface="Arial" panose="020B0604020202020204" pitchFamily="34" charset="0"/>
              <a:cs typeface="Arial" panose="020B0604020202020204" pitchFamily="34" charset="0"/>
            </a:rPr>
            <a:t> областная психиатрическая больница, без набл.</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0.15091</cdr:x>
      <cdr:y>0.28519</cdr:y>
    </cdr:from>
    <cdr:to>
      <cdr:x>0.23722</cdr:x>
      <cdr:y>0.34245</cdr:y>
    </cdr:to>
    <cdr:sp macro="" textlink="">
      <cdr:nvSpPr>
        <cdr:cNvPr id="4" name="TextBox 1">
          <a:extLst xmlns:a="http://schemas.openxmlformats.org/drawingml/2006/main">
            <a:ext uri="{FF2B5EF4-FFF2-40B4-BE49-F238E27FC236}">
              <a16:creationId xmlns:a16="http://schemas.microsoft.com/office/drawing/2014/main" id="{9BF59F55-7EAE-49F0-B4DC-2F484B15B21F}"/>
            </a:ext>
          </a:extLst>
        </cdr:cNvPr>
        <cdr:cNvSpPr txBox="1"/>
      </cdr:nvSpPr>
      <cdr:spPr>
        <a:xfrm xmlns:a="http://schemas.openxmlformats.org/drawingml/2006/main">
          <a:off x="1598925" y="1484244"/>
          <a:ext cx="914469" cy="2980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rgbClr val="777777"/>
              </a:solidFill>
              <a:latin typeface="Arial" panose="020B0604020202020204" pitchFamily="34" charset="0"/>
              <a:cs typeface="Arial" panose="020B0604020202020204" pitchFamily="34" charset="0"/>
            </a:rPr>
            <a:t>2684</a:t>
          </a:r>
          <a:r>
            <a:rPr lang="ru-RU" sz="1100">
              <a:solidFill>
                <a:srgbClr val="777777"/>
              </a:solidFill>
              <a:latin typeface="Arial" panose="020B0604020202020204" pitchFamily="34" charset="0"/>
              <a:cs typeface="Arial" panose="020B0604020202020204" pitchFamily="34" charset="0"/>
            </a:rPr>
            <a:t> Руза:</a:t>
          </a:r>
          <a:r>
            <a:rPr lang="en-US" sz="1100">
              <a:solidFill>
                <a:srgbClr val="777777"/>
              </a:solidFill>
              <a:latin typeface="Arial" panose="020B0604020202020204" pitchFamily="34" charset="0"/>
              <a:cs typeface="Arial" panose="020B0604020202020204" pitchFamily="34" charset="0"/>
            </a:rPr>
            <a:t> </a:t>
          </a:r>
          <a:r>
            <a:rPr lang="ru-RU" sz="1100">
              <a:solidFill>
                <a:srgbClr val="777777"/>
              </a:solidFill>
              <a:latin typeface="Arial" panose="020B0604020202020204" pitchFamily="34" charset="0"/>
              <a:cs typeface="Arial" panose="020B0604020202020204" pitchFamily="34" charset="0"/>
            </a:rPr>
            <a:t>ПСГ УИК</a:t>
          </a:r>
          <a:r>
            <a:rPr lang="ru-RU" sz="1100" baseline="0">
              <a:solidFill>
                <a:srgbClr val="777777"/>
              </a:solidFill>
              <a:latin typeface="Arial" panose="020B0604020202020204" pitchFamily="34" charset="0"/>
              <a:cs typeface="Arial" panose="020B0604020202020204" pitchFamily="34" charset="0"/>
            </a:rPr>
            <a:t> три дня</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0.27344</cdr:x>
      <cdr:y>0.33095</cdr:y>
    </cdr:from>
    <cdr:to>
      <cdr:x>0.35066</cdr:x>
      <cdr:y>0.6168</cdr:y>
    </cdr:to>
    <cdr:cxnSp macro="">
      <cdr:nvCxnSpPr>
        <cdr:cNvPr id="6" name="Straight Connector 5">
          <a:extLst xmlns:a="http://schemas.openxmlformats.org/drawingml/2006/main">
            <a:ext uri="{FF2B5EF4-FFF2-40B4-BE49-F238E27FC236}">
              <a16:creationId xmlns:a16="http://schemas.microsoft.com/office/drawing/2014/main" id="{B9AE28AB-625A-4336-AC37-F64339DF0BE9}"/>
            </a:ext>
          </a:extLst>
        </cdr:cNvPr>
        <cdr:cNvCxnSpPr/>
      </cdr:nvCxnSpPr>
      <cdr:spPr>
        <a:xfrm xmlns:a="http://schemas.openxmlformats.org/drawingml/2006/main" flipH="1" flipV="1">
          <a:off x="2726744" y="2263698"/>
          <a:ext cx="770080" cy="1955199"/>
        </a:xfrm>
        <a:prstGeom xmlns:a="http://schemas.openxmlformats.org/drawingml/2006/main" prst="line">
          <a:avLst/>
        </a:prstGeom>
        <a:ln xmlns:a="http://schemas.openxmlformats.org/drawingml/2006/main" w="6350">
          <a:solidFill>
            <a:srgbClr val="777777"/>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0.06708</cdr:x>
      <cdr:y>0.35358</cdr:y>
    </cdr:from>
    <cdr:to>
      <cdr:x>0.15339</cdr:x>
      <cdr:y>0.41084</cdr:y>
    </cdr:to>
    <cdr:sp macro="" textlink="">
      <cdr:nvSpPr>
        <cdr:cNvPr id="8" name="TextBox 1">
          <a:extLst xmlns:a="http://schemas.openxmlformats.org/drawingml/2006/main">
            <a:ext uri="{FF2B5EF4-FFF2-40B4-BE49-F238E27FC236}">
              <a16:creationId xmlns:a16="http://schemas.microsoft.com/office/drawing/2014/main" id="{1B9E927E-A488-4F12-B06A-9B74396C294C}"/>
            </a:ext>
          </a:extLst>
        </cdr:cNvPr>
        <cdr:cNvSpPr txBox="1"/>
      </cdr:nvSpPr>
      <cdr:spPr>
        <a:xfrm xmlns:a="http://schemas.openxmlformats.org/drawingml/2006/main">
          <a:off x="710754" y="1840178"/>
          <a:ext cx="914469" cy="2980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rgbClr val="777777"/>
              </a:solidFill>
              <a:latin typeface="Arial" panose="020B0604020202020204" pitchFamily="34" charset="0"/>
              <a:cs typeface="Arial" panose="020B0604020202020204" pitchFamily="34" charset="0"/>
            </a:rPr>
            <a:t>2714</a:t>
          </a:r>
          <a:r>
            <a:rPr lang="ru-RU" sz="1100">
              <a:solidFill>
                <a:srgbClr val="777777"/>
              </a:solidFill>
              <a:latin typeface="Arial" panose="020B0604020202020204" pitchFamily="34" charset="0"/>
              <a:cs typeface="Arial" panose="020B0604020202020204" pitchFamily="34" charset="0"/>
            </a:rPr>
            <a:t> Старая Руза:</a:t>
          </a:r>
          <a:br>
            <a:rPr lang="ru-RU" sz="1100">
              <a:solidFill>
                <a:srgbClr val="777777"/>
              </a:solidFill>
              <a:latin typeface="Arial" panose="020B0604020202020204" pitchFamily="34" charset="0"/>
              <a:cs typeface="Arial" panose="020B0604020202020204" pitchFamily="34" charset="0"/>
            </a:rPr>
          </a:br>
          <a:r>
            <a:rPr lang="ru-RU" sz="1100">
              <a:solidFill>
                <a:srgbClr val="777777"/>
              </a:solidFill>
              <a:latin typeface="Arial" panose="020B0604020202020204" pitchFamily="34" charset="0"/>
              <a:cs typeface="Arial" panose="020B0604020202020204" pitchFamily="34" charset="0"/>
            </a:rPr>
            <a:t>ПСГ</a:t>
          </a:r>
          <a:r>
            <a:rPr lang="ru-RU" sz="1100" baseline="0">
              <a:solidFill>
                <a:srgbClr val="777777"/>
              </a:solidFill>
              <a:latin typeface="Arial" panose="020B0604020202020204" pitchFamily="34" charset="0"/>
              <a:cs typeface="Arial" panose="020B0604020202020204" pitchFamily="34" charset="0"/>
            </a:rPr>
            <a:t> УИК последний день</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0.18819</cdr:x>
      <cdr:y>0.42921</cdr:y>
    </cdr:from>
    <cdr:to>
      <cdr:x>0.20755</cdr:x>
      <cdr:y>0.59748</cdr:y>
    </cdr:to>
    <cdr:cxnSp macro="">
      <cdr:nvCxnSpPr>
        <cdr:cNvPr id="9" name="Straight Connector 8">
          <a:extLst xmlns:a="http://schemas.openxmlformats.org/drawingml/2006/main">
            <a:ext uri="{FF2B5EF4-FFF2-40B4-BE49-F238E27FC236}">
              <a16:creationId xmlns:a16="http://schemas.microsoft.com/office/drawing/2014/main" id="{D94CEECF-2BE0-4343-B63E-3EFF998F57AF}"/>
            </a:ext>
          </a:extLst>
        </cdr:cNvPr>
        <cdr:cNvCxnSpPr/>
      </cdr:nvCxnSpPr>
      <cdr:spPr>
        <a:xfrm xmlns:a="http://schemas.openxmlformats.org/drawingml/2006/main" flipH="1" flipV="1">
          <a:off x="1876632" y="2935797"/>
          <a:ext cx="193093" cy="1150962"/>
        </a:xfrm>
        <a:prstGeom xmlns:a="http://schemas.openxmlformats.org/drawingml/2006/main" prst="line">
          <a:avLst/>
        </a:prstGeom>
        <a:ln xmlns:a="http://schemas.openxmlformats.org/drawingml/2006/main" w="6350">
          <a:solidFill>
            <a:srgbClr val="777777"/>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0.35627</cdr:x>
      <cdr:y>0.34504</cdr:y>
    </cdr:from>
    <cdr:to>
      <cdr:x>0.44258</cdr:x>
      <cdr:y>0.4023</cdr:y>
    </cdr:to>
    <cdr:sp macro="" textlink="">
      <cdr:nvSpPr>
        <cdr:cNvPr id="15" name="TextBox 1">
          <a:extLst xmlns:a="http://schemas.openxmlformats.org/drawingml/2006/main">
            <a:ext uri="{FF2B5EF4-FFF2-40B4-BE49-F238E27FC236}">
              <a16:creationId xmlns:a16="http://schemas.microsoft.com/office/drawing/2014/main" id="{06AD4FE0-9F1C-4C30-8FB5-0C25FB730828}"/>
            </a:ext>
          </a:extLst>
        </cdr:cNvPr>
        <cdr:cNvSpPr txBox="1"/>
      </cdr:nvSpPr>
      <cdr:spPr>
        <a:xfrm xmlns:a="http://schemas.openxmlformats.org/drawingml/2006/main">
          <a:off x="3552699" y="2360096"/>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Arial" panose="020B0604020202020204" pitchFamily="34" charset="0"/>
              <a:cs typeface="Arial" panose="020B0604020202020204" pitchFamily="34" charset="0"/>
            </a:rPr>
            <a:t>268</a:t>
          </a:r>
          <a:r>
            <a:rPr lang="ru-RU" sz="1100" b="1">
              <a:latin typeface="Arial" panose="020B0604020202020204" pitchFamily="34" charset="0"/>
              <a:cs typeface="Arial" panose="020B0604020202020204" pitchFamily="34" charset="0"/>
            </a:rPr>
            <a:t>8 Руза</a:t>
          </a:r>
          <a:r>
            <a:rPr lang="en-US" sz="1100">
              <a:latin typeface="Arial" panose="020B0604020202020204" pitchFamily="34" charset="0"/>
              <a:cs typeface="Arial" panose="020B0604020202020204" pitchFamily="34" charset="0"/>
            </a:rPr>
            <a:t>: </a:t>
          </a:r>
          <a:r>
            <a:rPr lang="ru-RU" sz="1100" baseline="0">
              <a:latin typeface="Arial" panose="020B0604020202020204" pitchFamily="34" charset="0"/>
              <a:cs typeface="Arial" panose="020B0604020202020204" pitchFamily="34" charset="0"/>
            </a:rPr>
            <a:t>вброс за ЕР?</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0.44673</cdr:x>
      <cdr:y>0.40181</cdr:y>
    </cdr:from>
    <cdr:to>
      <cdr:x>0.53304</cdr:x>
      <cdr:y>0.45907</cdr:y>
    </cdr:to>
    <cdr:sp macro="" textlink="">
      <cdr:nvSpPr>
        <cdr:cNvPr id="16" name="TextBox 1">
          <a:extLst xmlns:a="http://schemas.openxmlformats.org/drawingml/2006/main">
            <a:ext uri="{FF2B5EF4-FFF2-40B4-BE49-F238E27FC236}">
              <a16:creationId xmlns:a16="http://schemas.microsoft.com/office/drawing/2014/main" id="{7A72D4FF-4340-47EB-93CB-AEAB0CA3406E}"/>
            </a:ext>
          </a:extLst>
        </cdr:cNvPr>
        <cdr:cNvSpPr txBox="1"/>
      </cdr:nvSpPr>
      <cdr:spPr>
        <a:xfrm xmlns:a="http://schemas.openxmlformats.org/drawingml/2006/main">
          <a:off x="4454792" y="2748376"/>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Arial" panose="020B0604020202020204" pitchFamily="34" charset="0"/>
              <a:cs typeface="Arial" panose="020B0604020202020204" pitchFamily="34" charset="0"/>
            </a:rPr>
            <a:t>2</a:t>
          </a:r>
          <a:r>
            <a:rPr lang="ru-RU" sz="1100" b="1">
              <a:latin typeface="Arial" panose="020B0604020202020204" pitchFamily="34" charset="0"/>
              <a:cs typeface="Arial" panose="020B0604020202020204" pitchFamily="34" charset="0"/>
            </a:rPr>
            <a:t>716 Горбово</a:t>
          </a:r>
          <a:r>
            <a:rPr lang="ru-RU" sz="1100">
              <a:latin typeface="Arial" panose="020B0604020202020204" pitchFamily="34" charset="0"/>
              <a:cs typeface="Arial" panose="020B0604020202020204" pitchFamily="34" charset="0"/>
            </a:rPr>
            <a:t>: вброс за</a:t>
          </a:r>
          <a:r>
            <a:rPr lang="ru-RU" sz="1100" baseline="0">
              <a:latin typeface="Arial" panose="020B0604020202020204" pitchFamily="34" charset="0"/>
              <a:cs typeface="Arial" panose="020B0604020202020204" pitchFamily="34" charset="0"/>
            </a:rPr>
            <a:t> ЕР?</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0.04331</cdr:x>
      <cdr:y>0.17553</cdr:y>
    </cdr:from>
    <cdr:to>
      <cdr:x>0.12962</cdr:x>
      <cdr:y>0.23279</cdr:y>
    </cdr:to>
    <cdr:sp macro="" textlink="">
      <cdr:nvSpPr>
        <cdr:cNvPr id="19" name="TextBox 1">
          <a:extLst xmlns:a="http://schemas.openxmlformats.org/drawingml/2006/main">
            <a:ext uri="{FF2B5EF4-FFF2-40B4-BE49-F238E27FC236}">
              <a16:creationId xmlns:a16="http://schemas.microsoft.com/office/drawing/2014/main" id="{758ABF14-AE90-4316-812D-210BD9874B55}"/>
            </a:ext>
          </a:extLst>
        </cdr:cNvPr>
        <cdr:cNvSpPr txBox="1"/>
      </cdr:nvSpPr>
      <cdr:spPr>
        <a:xfrm xmlns:a="http://schemas.openxmlformats.org/drawingml/2006/main">
          <a:off x="431838" y="1200634"/>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ru-RU" sz="1100">
              <a:solidFill>
                <a:srgbClr val="777777"/>
              </a:solidFill>
              <a:latin typeface="Arial" panose="020B0604020202020204" pitchFamily="34" charset="0"/>
              <a:cs typeface="Arial" panose="020B0604020202020204" pitchFamily="34" charset="0"/>
            </a:rPr>
            <a:t>ПСГ</a:t>
          </a:r>
          <a:r>
            <a:rPr lang="en-US" sz="1100">
              <a:solidFill>
                <a:srgbClr val="777777"/>
              </a:solidFill>
              <a:latin typeface="Arial" panose="020B0604020202020204" pitchFamily="34" charset="0"/>
              <a:cs typeface="Arial" panose="020B0604020202020204" pitchFamily="34" charset="0"/>
            </a:rPr>
            <a:t> </a:t>
          </a:r>
          <a:r>
            <a:rPr lang="ru-RU" sz="1100">
              <a:solidFill>
                <a:srgbClr val="777777"/>
              </a:solidFill>
              <a:latin typeface="Arial" panose="020B0604020202020204" pitchFamily="34" charset="0"/>
              <a:cs typeface="Arial" panose="020B0604020202020204" pitchFamily="34" charset="0"/>
            </a:rPr>
            <a:t>ТИК обходил</a:t>
          </a:r>
          <a:r>
            <a:rPr lang="ru-RU" sz="1100" baseline="0">
              <a:solidFill>
                <a:srgbClr val="777777"/>
              </a:solidFill>
              <a:latin typeface="Arial" panose="020B0604020202020204" pitchFamily="34" charset="0"/>
              <a:cs typeface="Arial" panose="020B0604020202020204" pitchFamily="34" charset="0"/>
            </a:rPr>
            <a:t> все УИК</a:t>
          </a:r>
          <a:br>
            <a:rPr lang="ru-RU" sz="1100" baseline="0">
              <a:solidFill>
                <a:srgbClr val="777777"/>
              </a:solidFill>
              <a:latin typeface="Arial" panose="020B0604020202020204" pitchFamily="34" charset="0"/>
              <a:cs typeface="Arial" panose="020B0604020202020204" pitchFamily="34" charset="0"/>
            </a:rPr>
          </a:br>
          <a:r>
            <a:rPr lang="ru-RU" sz="1100" baseline="0">
              <a:solidFill>
                <a:srgbClr val="777777"/>
              </a:solidFill>
              <a:latin typeface="Arial" panose="020B0604020202020204" pitchFamily="34" charset="0"/>
              <a:cs typeface="Arial" panose="020B0604020202020204" pitchFamily="34" charset="0"/>
            </a:rPr>
            <a:t>Рузы и Старой Рузы три дня</a:t>
          </a:r>
          <a:endParaRPr lang="en-US" sz="1100">
            <a:solidFill>
              <a:srgbClr val="777777"/>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0.42925</cdr:x>
      <cdr:y>0.92845</cdr:y>
    </cdr:from>
    <cdr:to>
      <cdr:x>0.51556</cdr:x>
      <cdr:y>0.98571</cdr:y>
    </cdr:to>
    <cdr:sp macro="" textlink="">
      <cdr:nvSpPr>
        <cdr:cNvPr id="14" name="TextBox 1">
          <a:extLst xmlns:a="http://schemas.openxmlformats.org/drawingml/2006/main">
            <a:ext uri="{FF2B5EF4-FFF2-40B4-BE49-F238E27FC236}">
              <a16:creationId xmlns:a16="http://schemas.microsoft.com/office/drawing/2014/main" id="{4DF327E1-9B7E-449F-9331-1A80B1655ACC}"/>
            </a:ext>
          </a:extLst>
        </cdr:cNvPr>
        <cdr:cNvSpPr txBox="1"/>
      </cdr:nvSpPr>
      <cdr:spPr>
        <a:xfrm xmlns:a="http://schemas.openxmlformats.org/drawingml/2006/main">
          <a:off x="4280481" y="6350580"/>
          <a:ext cx="860683" cy="3916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2685</a:t>
          </a:r>
          <a:r>
            <a:rPr lang="ru-RU" sz="1100">
              <a:latin typeface="Arial" panose="020B0604020202020204" pitchFamily="34" charset="0"/>
              <a:cs typeface="Arial" panose="020B0604020202020204" pitchFamily="34" charset="0"/>
            </a:rPr>
            <a:t> Руза</a:t>
          </a:r>
          <a:r>
            <a:rPr lang="en-US" sz="1100">
              <a:latin typeface="Arial" panose="020B0604020202020204" pitchFamily="34" charset="0"/>
              <a:cs typeface="Arial" panose="020B0604020202020204" pitchFamily="34" charset="0"/>
            </a:rPr>
            <a:t>: </a:t>
          </a:r>
          <a:r>
            <a:rPr lang="ru-RU" sz="1100">
              <a:latin typeface="Arial" panose="020B0604020202020204" pitchFamily="34" charset="0"/>
              <a:cs typeface="Arial" panose="020B0604020202020204" pitchFamily="34" charset="0"/>
            </a:rPr>
            <a:t>Ноль</a:t>
          </a:r>
          <a:r>
            <a:rPr lang="en-US" sz="1100">
              <a:latin typeface="Arial" panose="020B0604020202020204" pitchFamily="34" charset="0"/>
              <a:cs typeface="Arial" panose="020B0604020202020204" pitchFamily="34" charset="0"/>
            </a:rPr>
            <a:t> </a:t>
          </a:r>
          <a:r>
            <a:rPr lang="ru-RU" sz="1100">
              <a:latin typeface="Arial" panose="020B0604020202020204" pitchFamily="34" charset="0"/>
              <a:cs typeface="Arial" panose="020B0604020202020204" pitchFamily="34" charset="0"/>
            </a:rPr>
            <a:t>за</a:t>
          </a:r>
          <a:r>
            <a:rPr lang="ru-RU" sz="1100" baseline="0">
              <a:latin typeface="Arial" panose="020B0604020202020204" pitchFamily="34" charset="0"/>
              <a:cs typeface="Arial" panose="020B0604020202020204" pitchFamily="34" charset="0"/>
            </a:rPr>
            <a:t> Григорьева</a:t>
          </a:r>
          <a:r>
            <a:rPr lang="ru-RU" sz="1100">
              <a:latin typeface="Arial" panose="020B0604020202020204" pitchFamily="34" charset="0"/>
              <a:cs typeface="Arial" panose="020B0604020202020204" pitchFamily="34" charset="0"/>
            </a:rPr>
            <a:t>! </a:t>
          </a:r>
          <a:r>
            <a:rPr lang="en-US" sz="1100" baseline="0">
              <a:latin typeface="Arial" panose="020B0604020202020204" pitchFamily="34" charset="0"/>
              <a:cs typeface="Arial" panose="020B0604020202020204" pitchFamily="34" charset="0"/>
            </a:rPr>
            <a:t>24% </a:t>
          </a:r>
          <a:r>
            <a:rPr lang="ru-RU" sz="1100" baseline="0">
              <a:latin typeface="Arial" panose="020B0604020202020204" pitchFamily="34" charset="0"/>
              <a:cs typeface="Arial" panose="020B0604020202020204" pitchFamily="34" charset="0"/>
            </a:rPr>
            <a:t>недействительных в этом протоколе</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0.32284</cdr:x>
      <cdr:y>0.06332</cdr:y>
    </cdr:from>
    <cdr:to>
      <cdr:x>0.37915</cdr:x>
      <cdr:y>0.61487</cdr:y>
    </cdr:to>
    <cdr:cxnSp macro="">
      <cdr:nvCxnSpPr>
        <cdr:cNvPr id="18" name="Straight Connector 17">
          <a:extLst xmlns:a="http://schemas.openxmlformats.org/drawingml/2006/main">
            <a:ext uri="{FF2B5EF4-FFF2-40B4-BE49-F238E27FC236}">
              <a16:creationId xmlns:a16="http://schemas.microsoft.com/office/drawing/2014/main" id="{094DACE4-1480-4C30-8583-38CDCA88A26E}"/>
            </a:ext>
          </a:extLst>
        </cdr:cNvPr>
        <cdr:cNvCxnSpPr/>
      </cdr:nvCxnSpPr>
      <cdr:spPr>
        <a:xfrm xmlns:a="http://schemas.openxmlformats.org/drawingml/2006/main" flipV="1">
          <a:off x="3219332" y="433123"/>
          <a:ext cx="561590" cy="3772561"/>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0.37518</cdr:x>
      <cdr:y>0.37821</cdr:y>
    </cdr:from>
    <cdr:to>
      <cdr:x>0.3818</cdr:x>
      <cdr:y>0.48736</cdr:y>
    </cdr:to>
    <cdr:cxnSp macro="">
      <cdr:nvCxnSpPr>
        <cdr:cNvPr id="22" name="Straight Connector 21">
          <a:extLst xmlns:a="http://schemas.openxmlformats.org/drawingml/2006/main">
            <a:ext uri="{FF2B5EF4-FFF2-40B4-BE49-F238E27FC236}">
              <a16:creationId xmlns:a16="http://schemas.microsoft.com/office/drawing/2014/main" id="{F1052822-E485-4856-BA48-2A0142117EF4}"/>
            </a:ext>
          </a:extLst>
        </cdr:cNvPr>
        <cdr:cNvCxnSpPr/>
      </cdr:nvCxnSpPr>
      <cdr:spPr>
        <a:xfrm xmlns:a="http://schemas.openxmlformats.org/drawingml/2006/main" flipV="1">
          <a:off x="3741280" y="2586984"/>
          <a:ext cx="66070" cy="746584"/>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0.54927</cdr:x>
      <cdr:y>0.48305</cdr:y>
    </cdr:from>
    <cdr:to>
      <cdr:x>0.63558</cdr:x>
      <cdr:y>0.54031</cdr:y>
    </cdr:to>
    <cdr:sp macro="" textlink="">
      <cdr:nvSpPr>
        <cdr:cNvPr id="25" name="TextBox 1">
          <a:extLst xmlns:a="http://schemas.openxmlformats.org/drawingml/2006/main">
            <a:ext uri="{FF2B5EF4-FFF2-40B4-BE49-F238E27FC236}">
              <a16:creationId xmlns:a16="http://schemas.microsoft.com/office/drawing/2014/main" id="{E17D2ACD-1DC8-4D00-98BB-8571B2E1441B}"/>
            </a:ext>
          </a:extLst>
        </cdr:cNvPr>
        <cdr:cNvSpPr txBox="1"/>
      </cdr:nvSpPr>
      <cdr:spPr>
        <a:xfrm xmlns:a="http://schemas.openxmlformats.org/drawingml/2006/main">
          <a:off x="5477297" y="3304082"/>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2</a:t>
          </a:r>
          <a:r>
            <a:rPr lang="ru-RU" sz="1100">
              <a:latin typeface="Arial" panose="020B0604020202020204" pitchFamily="34" charset="0"/>
              <a:cs typeface="Arial" panose="020B0604020202020204" pitchFamily="34" charset="0"/>
            </a:rPr>
            <a:t>7</a:t>
          </a:r>
          <a:r>
            <a:rPr lang="en-US" sz="1100">
              <a:latin typeface="Arial" panose="020B0604020202020204" pitchFamily="34" charset="0"/>
              <a:cs typeface="Arial" panose="020B0604020202020204" pitchFamily="34" charset="0"/>
            </a:rPr>
            <a:t>01</a:t>
          </a:r>
          <a:r>
            <a:rPr lang="ru-RU" sz="1100">
              <a:latin typeface="Arial" panose="020B0604020202020204" pitchFamily="34" charset="0"/>
              <a:cs typeface="Arial" panose="020B0604020202020204" pitchFamily="34" charset="0"/>
            </a:rPr>
            <a:t> Никольское:</a:t>
          </a:r>
          <a:br>
            <a:rPr lang="ru-RU" sz="1100">
              <a:latin typeface="Arial" panose="020B0604020202020204" pitchFamily="34" charset="0"/>
              <a:cs typeface="Arial" panose="020B0604020202020204" pitchFamily="34" charset="0"/>
            </a:rPr>
          </a:br>
          <a:r>
            <a:rPr lang="ru-RU" sz="1100">
              <a:latin typeface="Arial" panose="020B0604020202020204" pitchFamily="34" charset="0"/>
              <a:cs typeface="Arial" panose="020B0604020202020204" pitchFamily="34" charset="0"/>
            </a:rPr>
            <a:t>явка</a:t>
          </a:r>
          <a:r>
            <a:rPr lang="ru-RU" sz="1100" baseline="0">
              <a:latin typeface="Arial" panose="020B0604020202020204" pitchFamily="34" charset="0"/>
              <a:cs typeface="Arial" panose="020B0604020202020204" pitchFamily="34" charset="0"/>
            </a:rPr>
            <a:t> на областных на 7% выше, чем на федеральных</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0.64027</cdr:x>
      <cdr:y>0.55103</cdr:y>
    </cdr:from>
    <cdr:to>
      <cdr:x>0.72658</cdr:x>
      <cdr:y>0.60829</cdr:y>
    </cdr:to>
    <cdr:sp macro="" textlink="">
      <cdr:nvSpPr>
        <cdr:cNvPr id="26" name="TextBox 1">
          <a:extLst xmlns:a="http://schemas.openxmlformats.org/drawingml/2006/main">
            <a:ext uri="{FF2B5EF4-FFF2-40B4-BE49-F238E27FC236}">
              <a16:creationId xmlns:a16="http://schemas.microsoft.com/office/drawing/2014/main" id="{9376F6EF-EBD1-4BA5-B1CD-CEE1C1662E28}"/>
            </a:ext>
          </a:extLst>
        </cdr:cNvPr>
        <cdr:cNvSpPr txBox="1"/>
      </cdr:nvSpPr>
      <cdr:spPr>
        <a:xfrm xmlns:a="http://schemas.openxmlformats.org/drawingml/2006/main">
          <a:off x="6384747" y="3769045"/>
          <a:ext cx="860683" cy="391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2</a:t>
          </a:r>
          <a:r>
            <a:rPr lang="ru-RU" sz="1100">
              <a:latin typeface="Arial" panose="020B0604020202020204" pitchFamily="34" charset="0"/>
              <a:cs typeface="Arial" panose="020B0604020202020204" pitchFamily="34" charset="0"/>
            </a:rPr>
            <a:t>7</a:t>
          </a:r>
          <a:r>
            <a:rPr lang="en-US" sz="1100">
              <a:latin typeface="Arial" panose="020B0604020202020204" pitchFamily="34" charset="0"/>
              <a:cs typeface="Arial" panose="020B0604020202020204" pitchFamily="34" charset="0"/>
            </a:rPr>
            <a:t>0</a:t>
          </a:r>
          <a:r>
            <a:rPr lang="ru-RU" sz="1100">
              <a:latin typeface="Arial" panose="020B0604020202020204" pitchFamily="34" charset="0"/>
              <a:cs typeface="Arial" panose="020B0604020202020204" pitchFamily="34" charset="0"/>
            </a:rPr>
            <a:t>2 посёлок</a:t>
          </a:r>
          <a:r>
            <a:rPr lang="ru-RU" sz="1100" baseline="0">
              <a:latin typeface="Arial" panose="020B0604020202020204" pitchFamily="34" charset="0"/>
              <a:cs typeface="Arial" panose="020B0604020202020204" pitchFamily="34" charset="0"/>
            </a:rPr>
            <a:t> Брикет</a:t>
          </a:r>
          <a:r>
            <a:rPr lang="ru-RU" sz="1100">
              <a:latin typeface="Arial" panose="020B0604020202020204" pitchFamily="34" charset="0"/>
              <a:cs typeface="Arial" panose="020B0604020202020204" pitchFamily="34" charset="0"/>
            </a:rPr>
            <a:t>:</a:t>
          </a:r>
          <a:br>
            <a:rPr lang="ru-RU" sz="1100">
              <a:latin typeface="Arial" panose="020B0604020202020204" pitchFamily="34" charset="0"/>
              <a:cs typeface="Arial" panose="020B0604020202020204" pitchFamily="34" charset="0"/>
            </a:rPr>
          </a:br>
          <a:r>
            <a:rPr lang="ru-RU" sz="1100">
              <a:latin typeface="Arial" panose="020B0604020202020204" pitchFamily="34" charset="0"/>
              <a:cs typeface="Arial" panose="020B0604020202020204" pitchFamily="34" charset="0"/>
            </a:rPr>
            <a:t>явка</a:t>
          </a:r>
          <a:r>
            <a:rPr lang="ru-RU" sz="1100" baseline="0">
              <a:latin typeface="Arial" panose="020B0604020202020204" pitchFamily="34" charset="0"/>
              <a:cs typeface="Arial" panose="020B0604020202020204" pitchFamily="34" charset="0"/>
            </a:rPr>
            <a:t> только в этом протоколе на 8% выше</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0.62165</cdr:x>
      <cdr:y>0.47577</cdr:y>
    </cdr:from>
    <cdr:to>
      <cdr:x>0.94071</cdr:x>
      <cdr:y>0.84212</cdr:y>
    </cdr:to>
    <cdr:cxnSp macro="">
      <cdr:nvCxnSpPr>
        <cdr:cNvPr id="21" name="Straight Connector 20">
          <a:extLst xmlns:a="http://schemas.openxmlformats.org/drawingml/2006/main">
            <a:ext uri="{FF2B5EF4-FFF2-40B4-BE49-F238E27FC236}">
              <a16:creationId xmlns:a16="http://schemas.microsoft.com/office/drawing/2014/main" id="{402D37FC-8509-426B-BE42-125ACAC80957}"/>
            </a:ext>
          </a:extLst>
        </cdr:cNvPr>
        <cdr:cNvCxnSpPr/>
      </cdr:nvCxnSpPr>
      <cdr:spPr>
        <a:xfrm xmlns:a="http://schemas.openxmlformats.org/drawingml/2006/main">
          <a:off x="6199061" y="3254285"/>
          <a:ext cx="3181699" cy="2505816"/>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0.28375</cdr:x>
      <cdr:y>0.43134</cdr:y>
    </cdr:from>
    <cdr:to>
      <cdr:x>0.46992</cdr:x>
      <cdr:y>0.56657</cdr:y>
    </cdr:to>
    <cdr:cxnSp macro="">
      <cdr:nvCxnSpPr>
        <cdr:cNvPr id="23" name="Straight Connector 22">
          <a:extLst xmlns:a="http://schemas.openxmlformats.org/drawingml/2006/main">
            <a:ext uri="{FF2B5EF4-FFF2-40B4-BE49-F238E27FC236}">
              <a16:creationId xmlns:a16="http://schemas.microsoft.com/office/drawing/2014/main" id="{1626E672-A7B2-427E-B57A-F4D74B06FAF6}"/>
            </a:ext>
          </a:extLst>
        </cdr:cNvPr>
        <cdr:cNvCxnSpPr/>
      </cdr:nvCxnSpPr>
      <cdr:spPr>
        <a:xfrm xmlns:a="http://schemas.openxmlformats.org/drawingml/2006/main" flipV="1">
          <a:off x="2829523" y="2950366"/>
          <a:ext cx="1856549" cy="924972"/>
        </a:xfrm>
        <a:prstGeom xmlns:a="http://schemas.openxmlformats.org/drawingml/2006/main" prst="line">
          <a:avLst/>
        </a:prstGeom>
        <a:ln xmlns:a="http://schemas.openxmlformats.org/drawingml/2006/main" w="6350">
          <a:solidFill>
            <a:srgbClr val="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Наблюдателей" xr10:uid="{604F1712-144F-4E69-94A9-5433135F9BF5}" sourceName="Наблюдателей">
  <extLst>
    <x:ext xmlns:x15="http://schemas.microsoft.com/office/spreadsheetml/2010/11/main" uri="{2F2917AC-EB37-4324-AD4E-5DD8C200BD13}">
      <x15:tableSlicerCache tableId="1" column="5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Наблюдателей1" xr10:uid="{0FB76C07-2116-48AA-A22C-9B5A6B3FF4B0}" sourceName="Наблюдателей">
  <extLst>
    <x:ext xmlns:x15="http://schemas.microsoft.com/office/spreadsheetml/2010/11/main" uri="{2F2917AC-EB37-4324-AD4E-5DD8C200BD13}">
      <x15:tableSlicerCache tableId="2" column="4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Наблюдателей2" xr10:uid="{B02E2E4D-066D-40D6-BC33-42547B1E400C}" sourceName="Наблюдателей">
  <extLst>
    <x:ext xmlns:x15="http://schemas.microsoft.com/office/spreadsheetml/2010/11/main" uri="{2F2917AC-EB37-4324-AD4E-5DD8C200BD13}">
      <x15:tableSlicerCache tableId="3" column="4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Наблюдателей3" xr10:uid="{2167E1AE-16B3-44E4-B0FF-DADFF29E0314}" sourceName="Наблюдателей">
  <extLst>
    <x:ext xmlns:x15="http://schemas.microsoft.com/office/spreadsheetml/2010/11/main" uri="{2F2917AC-EB37-4324-AD4E-5DD8C200BD13}">
      <x15:tableSlicerCache tableId="4" column="3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Наблюдателей" xr10:uid="{4870E994-EBAD-4F6F-B070-80A086C47578}" cache="Slicer_Наблюдателей" caption="Наблюдателей" rowHeight="239281"/>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Наблюдателей 1" xr10:uid="{65557DAD-1753-4939-9757-D74669441AFD}" cache="Slicer_Наблюдателей1" caption="Наблюдателей" rowHeight="239281"/>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Наблюдателей 2" xr10:uid="{CC7D94A2-F3EA-40E3-A73D-F03E6248DD7F}" cache="Slicer_Наблюдателей2" caption="Наблюдателей" rowHeight="239281"/>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Наблюдателей 3" xr10:uid="{F5B4CE39-375E-4A50-BDC8-CEE9BFEDFC19}" cache="Slicer_Наблюдателей3" caption="Наблюдателей" rowHeight="239281"/>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65194-A83C-43D5-8B4D-02458167851C}" name="Дума_партии" displayName="Дума_партии" ref="A1:BC40" totalsRowCount="1" headerRowDxfId="63">
  <autoFilter ref="A1:BC39" xr:uid="{05856A0A-FAEC-4712-B32A-2BDAF6280669}"/>
  <tableColumns count="55">
    <tableColumn id="1" xr3:uid="{59BEAA96-D4C2-4189-9C05-9123BFDAA82B}" name="level" totalsRowLabel="Total"/>
    <tableColumn id="2" xr3:uid="{6047D845-F462-4225-BF3E-959FCEA41058}" name="reg"/>
    <tableColumn id="3" xr3:uid="{C1A6765A-C916-4B63-9189-5120A7E1663C}" name="oik"/>
    <tableColumn id="4" xr3:uid="{ED6DC674-DFD6-48DF-A77E-4FD59E922B59}" name="tik"/>
    <tableColumn id="5" xr3:uid="{2A6050EF-5C81-4FFB-AEE7-460AE14D79B2}" name="uik"/>
    <tableColumn id="53" xr3:uid="{1E4D688C-F53F-4EC9-8F6F-84DF7B6A0BA4}" name="УИК" totalsRowFunction="count" dataDxfId="62">
      <calculatedColumnFormula>SUMPRODUCT(MID(0&amp;E2, LARGE(INDEX(ISNUMBER(--MID(E2, ROW(INDIRECT("1:"&amp;LEN(E2))), 1)) * ROW(INDIRECT("1:"&amp;LEN(E2))), 0), ROW(INDIRECT("1:"&amp;LEN(E2))))+1, 1) * 10^ROW(INDIRECT("1:"&amp;LEN(E2)))/10)</calculatedColumnFormula>
    </tableColumn>
    <tableColumn id="54" xr3:uid="{E46467DB-4F1C-4895-B50E-5ED1322971CC}" name="Местоположение"/>
    <tableColumn id="55" xr3:uid="{3EFF82BE-B255-4E37-9F4B-45233E8F5A25}" name="Число избирателей, внесенных в список избирателей на момент окончания голосования" totalsRowFunction="sum"/>
    <tableColumn id="6" xr3:uid="{E8018E0B-44FB-4536-AE01-4E4AE57DA0C0}" name="Вес участка" dataDxfId="61">
      <calculatedColumnFormula>Дума_партии[[#This Row],[Число избирателей, внесенных в список избирателей на момент окончания голосования]]</calculatedColumnFormula>
    </tableColumn>
    <tableColumn id="7" xr3:uid="{DEAF36C3-1D98-466F-B462-D38B34D5985D}" name="Число избирательных бюллетеней, полученных участковой избирательной комиссией"/>
    <tableColumn id="8" xr3:uid="{473E6BA2-DC2E-4C3E-A4DA-2650C83B3236}" name="Число избирательных бюллетеней, выданных избирателям, проголосовавшим досрочно"/>
    <tableColumn id="9" xr3:uid="{610FC870-2A77-4709-9203-B06CB1C29131}" name="Число избирательных бюллетеней, выданных в помещении для голосования в день голосования" totalsRowFunction="sum"/>
    <tableColumn id="10" xr3:uid="{8C282686-E0C9-462C-82E3-361A45929242}" name="Число избирательных бюллетеней, выданных вне помещения для голосования в день голосования" totalsRowFunction="sum"/>
    <tableColumn id="11" xr3:uid="{8CE6412A-754E-4869-AFFF-D56A889AF343}" name="Явка" dataDxfId="60">
      <calculatedColumnFormula>100*(L2+M2)/H2</calculatedColumnFormula>
    </tableColumn>
    <tableColumn id="12" xr3:uid="{C733E203-3629-4E30-A430-07DD4D570089}" name="Надомка от списка" dataDxfId="59">
      <calculatedColumnFormula>100*M2/H2</calculatedColumnFormula>
    </tableColumn>
    <tableColumn id="13" xr3:uid="{091465D6-60C4-4F11-A31C-BB37E3251321}" name="Число погашенных избирательных бюллетеней"/>
    <tableColumn id="14" xr3:uid="{A9DB7673-8EA2-420D-AED4-162858654386}" name="Число избирательных бюллетеней, содержащихся в переносных ящиках для голосования"/>
    <tableColumn id="15" xr3:uid="{E5553EB8-F322-45A5-BE51-163147742ED9}" name="Число избирательных бюллетеней, содержащихся в стационарных ящиках для голосования"/>
    <tableColumn id="16" xr3:uid="{946FC9F2-5450-4932-9EA6-5BED8B9846C5}" name="Обнаружено" totalsRowFunction="sum">
      <calculatedColumnFormula>Q2+R2</calculatedColumnFormula>
    </tableColumn>
    <tableColumn id="17" xr3:uid="{3CD0319C-2995-4B3A-A0C9-5BE7DC962C4B}" name="Надомка" dataDxfId="58">
      <calculatedColumnFormula>100*Q2/S2</calculatedColumnFormula>
    </tableColumn>
    <tableColumn id="18" xr3:uid="{2505FD43-989D-45F6-B197-7F088BF8D271}" name="Число недействительных избирательных бюллетеней"/>
    <tableColumn id="19" xr3:uid="{73E6E3E4-A8B9-4949-BDDE-E37B3537B4B1}" name="Недействительных" dataDxfId="57">
      <calculatedColumnFormula>100*U2/S2</calculatedColumnFormula>
    </tableColumn>
    <tableColumn id="20" xr3:uid="{42695399-8C01-4685-8869-201F7E9A8D97}" name="Число действительных избирательных бюллетеней"/>
    <tableColumn id="21" xr3:uid="{0F179EB1-AA63-42B2-BD99-F58FA8E4286E}" name="Число утраченных избирательных бюллетеней"/>
    <tableColumn id="22" xr3:uid="{F469BE7C-D4A3-4B79-AD56-2B1D633814C2}" name="Число избирательных бюллетеней, не учтенных при получении"/>
    <tableColumn id="23" xr3:uid="{1DB4698B-D1A5-4BC3-B9B7-9269EF41A2BC}" name="1. Политическая партия &quot;КОММУНИСТИЧЕСКАЯ ПАРТИЯ РОССИЙСКОЙ ФЕДЕРАЦИИ&quot;" totalsRowFunction="sum"/>
    <tableColumn id="24" xr3:uid="{6F17FF05-4A4E-4BF3-9C93-F915A524BB09}" name="КПРФ" dataDxfId="56">
      <calculatedColumnFormula>100*Z2/$S2</calculatedColumnFormula>
    </tableColumn>
    <tableColumn id="25" xr3:uid="{A8714783-B71E-4699-BD98-05D3C784C646}" name="2. Политическая партия &quot;Российская экологическая партия &quot;ЗЕЛЁНЫЕ&quot;" totalsRowFunction="sum"/>
    <tableColumn id="26" xr3:uid="{F1B45DAF-A9C6-4940-9EF0-370C7BEC1DA8}" name="Экол. зеленые" dataDxfId="55">
      <calculatedColumnFormula>100*AB2/$S2</calculatedColumnFormula>
    </tableColumn>
    <tableColumn id="27" xr3:uid="{D1F0CD18-6504-4AE5-B550-912A53C46B6A}" name="3. Политическая партия ЛДПР – Либерально-демократическая партия России" totalsRowFunction="sum"/>
    <tableColumn id="28" xr3:uid="{5388319A-02C1-4647-B501-12C52976F649}" name="ЛДПР" dataDxfId="54">
      <calculatedColumnFormula>100*AD2/$S2</calculatedColumnFormula>
    </tableColumn>
    <tableColumn id="29" xr3:uid="{B79C44B7-2AD8-4A9B-8AE7-48BF53DB4EB4}" name="4. Политическая партия &quot;НОВЫЕ ЛЮДИ&quot;" totalsRowFunction="sum"/>
    <tableColumn id="30" xr3:uid="{DE3444C3-02D6-4B65-A78F-0F582A5CCD05}" name="Новые люди" dataDxfId="53">
      <calculatedColumnFormula>100*AF2/$S2</calculatedColumnFormula>
    </tableColumn>
    <tableColumn id="31" xr3:uid="{D9D7319A-2E09-48CF-A7FD-BB31187023D6}" name="5. Всероссийская политическая партия &quot;ЕДИНАЯ РОССИЯ&quot;" totalsRowFunction="sum"/>
    <tableColumn id="32" xr3:uid="{813A2C10-9F6C-4F11-93C6-B89C76AEC73E}" name="Единая Россия" dataDxfId="52">
      <calculatedColumnFormula>100*AH2/$S2</calculatedColumnFormula>
    </tableColumn>
    <tableColumn id="33" xr3:uid="{DDE51049-69B0-4148-AB15-23A816125A8C}" name="6. Партия СПРАВЕДЛИВАЯ РОССИЯ – ЗА ПРАВДУ" totalsRowFunction="sum"/>
    <tableColumn id="34" xr3:uid="{3E2B0A7C-428E-4273-9324-D0476684866E}" name="СР" dataDxfId="51">
      <calculatedColumnFormula>100*AJ2/$S2</calculatedColumnFormula>
    </tableColumn>
    <tableColumn id="35" xr3:uid="{9DB9EDA7-7607-4D65-83D3-1DEEADC3C9A3}" name="7. Политическая партия &quot;Российская объединенная демократическая партия &quot;ЯБЛОКО&quot;" totalsRowFunction="sum"/>
    <tableColumn id="36" xr3:uid="{9BB90D12-E0B2-4ABB-86BB-77665E464CD0}" name="Яблоко" dataDxfId="50">
      <calculatedColumnFormula>100*AL2/$S2</calculatedColumnFormula>
    </tableColumn>
    <tableColumn id="37" xr3:uid="{72E6B033-F171-449D-BB7F-55349391097C}" name="8. Всероссийская политическая партия &quot;ПАРТИЯ РОСТА&quot;" totalsRowFunction="sum"/>
    <tableColumn id="38" xr3:uid="{F4C36960-106B-4E0A-871C-8AAEE511DA16}" name="Роста" dataDxfId="49">
      <calculatedColumnFormula>100*AN2/$S2</calculatedColumnFormula>
    </tableColumn>
    <tableColumn id="39" xr3:uid="{419CC715-D267-485F-8FBA-B2AA91884040}" name="9. Политическая партия РОССИЙСКАЯ ПАРТИЯ СВОБОДЫ И СПРАВЕДЛИВОСТИ" totalsRowFunction="sum"/>
    <tableColumn id="40" xr3:uid="{F92D6923-0A77-4071-BD1D-DEDCEBE4A1E4}" name="Свободы" dataDxfId="48">
      <calculatedColumnFormula>100*AP2/$S2</calculatedColumnFormula>
    </tableColumn>
    <tableColumn id="41" xr3:uid="{5C8FE28D-B86F-4B24-9834-47BB5AF00CBD}" name="10. Политическая партия КОММУНИСТИЧЕСКАЯ ПАРТИЯ КОММУНИСТЫ РОССИИ" totalsRowFunction="sum"/>
    <tableColumn id="42" xr3:uid="{7C509FF9-9A88-42C7-9472-93007E960100}" name="КР" dataDxfId="47">
      <calculatedColumnFormula>100*AR2/$S2</calculatedColumnFormula>
    </tableColumn>
    <tableColumn id="43" xr3:uid="{95E3A4D1-5489-4C55-9506-05BCD7938770}" name="11. Политическая партия &quot;Гражданская Платформа&quot;" totalsRowFunction="sum"/>
    <tableColumn id="44" xr3:uid="{CE3EC797-815C-4D0E-9DC8-1A8B55DEC5CA}" name="Гражданская платф." dataDxfId="46">
      <calculatedColumnFormula>100*AT2/$S2</calculatedColumnFormula>
    </tableColumn>
    <tableColumn id="45" xr3:uid="{A6F74796-EB50-4542-8ED6-1036CD5AD620}" name="12. Политическая партия ЗЕЛЕНАЯ АЛЬТЕРНАТИВА" totalsRowFunction="sum"/>
    <tableColumn id="46" xr3:uid="{1CD9638C-28AE-46D8-81B3-4570523048D9}" name="Зеленая альт." dataDxfId="45">
      <calculatedColumnFormula>100*AV2/$S2</calculatedColumnFormula>
    </tableColumn>
    <tableColumn id="47" xr3:uid="{ACAC7230-9F79-41D5-AEBB-A06142ED5CF0}" name="13. ВСЕРОССИЙСКАЯ ПОЛИТИЧЕСКАЯ ПАРТИЯ &quot;РОДИНА&quot;" totalsRowFunction="sum"/>
    <tableColumn id="48" xr3:uid="{C7925C2D-F87C-4D96-8421-78796806E325}" name="Родина" dataDxfId="44">
      <calculatedColumnFormula>100*AX2/$S2</calculatedColumnFormula>
    </tableColumn>
    <tableColumn id="49" xr3:uid="{96354A28-C12D-4C60-B4F3-7F28341C8700}" name="14. ПАРТИЯ ПЕНСИОНЕРОВ" totalsRowFunction="sum"/>
    <tableColumn id="50" xr3:uid="{A8E7CFAD-7826-4249-8D97-73335B615466}" name="Пенсионеров" dataDxfId="43">
      <calculatedColumnFormula>100*AZ2/$S2</calculatedColumnFormula>
    </tableColumn>
    <tableColumn id="51" xr3:uid="{63EDA5E6-1B27-45A7-A6A1-22EC5B4E262B}" name="url"/>
    <tableColumn id="52" xr3:uid="{724FC44D-6DA6-4C90-8E8F-2DABF0307E7F}" name="Наблюдателей"/>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65D0E3-28D4-43EF-BADD-E79B94BF913D}" name="Мособлдума_партии" displayName="Мособлдума_партии" ref="B1:AU40" totalsRowCount="1">
  <autoFilter ref="B1:AU39" xr:uid="{6501A170-59BF-4666-87A3-BB1C3C7C32A3}"/>
  <tableColumns count="46">
    <tableColumn id="1" xr3:uid="{C7EF0891-4E8B-47CB-A8CA-3E9B893C4BFA}" name="level" totalsRowLabel="Total"/>
    <tableColumn id="2" xr3:uid="{CAF7B33E-B857-45CD-AF83-063A24DC920F}" name="oik"/>
    <tableColumn id="3" xr3:uid="{38473EED-75B0-4517-A697-066A79BF5077}" name="tik"/>
    <tableColumn id="4" xr3:uid="{8E33B84E-9CC4-41E1-90F6-082F4EE43181}" name="uik"/>
    <tableColumn id="45" xr3:uid="{790E9E01-A7BF-487F-854D-212E1EEDAC14}" name="УИК" totalsRowFunction="count" dataDxfId="42">
      <calculatedColumnFormula>SUMPRODUCT(MID(0&amp;E2, LARGE(INDEX(ISNUMBER(--MID(E2, ROW(INDIRECT("1:"&amp;LEN(E2))), 1)) * ROW(INDIRECT("1:"&amp;LEN(E2))), 0), ROW(INDIRECT("1:"&amp;LEN(E2))))+1, 1) * 10^ROW(INDIRECT("1:"&amp;LEN(E2)))/10)</calculatedColumnFormula>
    </tableColumn>
    <tableColumn id="44" xr3:uid="{C4051161-6146-48A3-850C-C340AEA62456}" name="Местоположение"/>
    <tableColumn id="10" xr3:uid="{FB67765E-566C-4D6D-AB45-BDAD8CA3C28D}" name="Число избирателей, внесенных в список на момент окончания голосования" totalsRowFunction="sum"/>
    <tableColumn id="5" xr3:uid="{8190B55F-17C3-444C-91E2-953365A5F106}" name="Вес участка" dataDxfId="41">
      <calculatedColumnFormula>Мособлдума_партии[[#This Row],[Число избирателей, внесенных в список на момент окончания голосования]]</calculatedColumnFormula>
    </tableColumn>
    <tableColumn id="6" xr3:uid="{3C8A50DA-F7ED-4C92-8261-4231E040C358}" name="Число бюллетеней, полученных участковой избирательной комиссией"/>
    <tableColumn id="9" xr3:uid="{CDB7E5F3-696F-48D7-A83C-CC9FB6082F2C}" name="Column1"/>
    <tableColumn id="7" xr3:uid="{1D058298-9737-4AB9-B056-3CEDB1AFA8F3}" name="Число бюллетеней, выданных избирателям в помещении для голосования в день голосования" totalsRowFunction="sum"/>
    <tableColumn id="8" xr3:uid="{18DA9A34-26D2-4EFC-A202-4C0C8736E381}" name="Число бюллетеней, выданных избирателям, проголосовавшим вне помещения для голосования в день голосо" totalsRowFunction="sum"/>
    <tableColumn id="11" xr3:uid="{09CB5120-2482-4181-B7FE-CA49610526FE}" name="Явка" dataDxfId="40">
      <calculatedColumnFormula>100*(L2+M2)/H2</calculatedColumnFormula>
    </tableColumn>
    <tableColumn id="12" xr3:uid="{81724741-43BC-45BF-92C2-A570C4CE14AA}" name="Надомка от списка" dataDxfId="39">
      <calculatedColumnFormula>100*M2/H2</calculatedColumnFormula>
    </tableColumn>
    <tableColumn id="13" xr3:uid="{E63929FB-E5B9-42CE-B1D6-2090AC95659D}" name="Число погашенных бюллетеней"/>
    <tableColumn id="14" xr3:uid="{C29B6DDC-D8F9-4554-B65F-DD39A2DFD5D4}" name="Число бюллетеней, содержащихся в переносных ящиках для голосования"/>
    <tableColumn id="15" xr3:uid="{6104CBCD-BB9E-4263-9B33-E76DC50DC1F0}" name="Число бюллетеней, содержащихся в стационарных ящиках для голосования"/>
    <tableColumn id="16" xr3:uid="{B2ECB11D-7C9A-4581-8EE4-B8CAA10B08F1}" name="Обнаружено" totalsRowFunction="sum">
      <calculatedColumnFormula>Q2+R2</calculatedColumnFormula>
    </tableColumn>
    <tableColumn id="17" xr3:uid="{BEC18483-12A4-4399-9967-4AD9ECE92304}" name="Надомка" dataDxfId="38">
      <calculatedColumnFormula>100*Q2/S2</calculatedColumnFormula>
    </tableColumn>
    <tableColumn id="18" xr3:uid="{26014D66-2D15-438E-B4D1-505F4054AA3D}" name="Число недействительных бюллетеней"/>
    <tableColumn id="19" xr3:uid="{0DF0A861-B61C-4CAA-8229-6AD922813D1B}" name="Недействительных" dataDxfId="37">
      <calculatedColumnFormula>100*U2/S2</calculatedColumnFormula>
    </tableColumn>
    <tableColumn id="20" xr3:uid="{31D52424-052F-4D77-A4E8-FF797A83E935}" name="Число действительных бюллетеней"/>
    <tableColumn id="21" xr3:uid="{60E026C2-C4DD-4F98-A3A1-EC0B59F23F12}" name="Число утраченных бюллетеней"/>
    <tableColumn id="22" xr3:uid="{537B12B9-A74C-4C98-909A-D8EA966513C9}" name="Число бюллетеней, не учтенных при получении"/>
    <tableColumn id="23" xr3:uid="{357687B1-E7B7-49BC-87B5-70A4A453D626}" name="1. ВСЕРОССИЙСКАЯ ПОЛИТИЧЕСКАЯ ПАРТИЯ &quot;РОДИНА&quot;" totalsRowFunction="sum"/>
    <tableColumn id="24" xr3:uid="{34079A99-823E-4669-9CDF-F0B993F61559}" name="Родина" dataDxfId="36">
      <calculatedColumnFormula>100*Z2/$S2</calculatedColumnFormula>
    </tableColumn>
    <tableColumn id="25" xr3:uid="{02505B56-D9B3-4B45-BE46-26B7C0472875}" name="2. Политическая партия ЛДПР – Либерально-демократическая партия России" totalsRowFunction="sum"/>
    <tableColumn id="26" xr3:uid="{F44E7F72-151C-4A95-A0AF-A9A71C1CD916}" name="ЛДПР" dataDxfId="35">
      <calculatedColumnFormula>100*AB2/$S2</calculatedColumnFormula>
    </tableColumn>
    <tableColumn id="27" xr3:uid="{DEF4DB98-BD57-408B-989F-2FE8FD34472E}" name="3. Политическая партия &quot;НОВЫЕ ЛЮДИ&quot;" totalsRowFunction="sum"/>
    <tableColumn id="28" xr3:uid="{05AE7F6C-1852-4B7E-946C-3769D3461B72}" name="Новые люди" dataDxfId="34">
      <calculatedColumnFormula>100*AD2/$S2</calculatedColumnFormula>
    </tableColumn>
    <tableColumn id="29" xr3:uid="{40B286AF-D0D9-438E-8A84-2FDD8B7FD548}" name="4. ПАРТИЯ ПЕНСИОНЕРОВ" totalsRowFunction="sum"/>
    <tableColumn id="30" xr3:uid="{465253D8-8192-4620-B587-B523F2B6DA87}" name="Пенсионеров" dataDxfId="33">
      <calculatedColumnFormula>100*AF2/$S2</calculatedColumnFormula>
    </tableColumn>
    <tableColumn id="31" xr3:uid="{9385BD77-1A8F-4199-897C-CB00D7E7EA0A}" name="5. Политическая партия &quot;КОММУНИСТИЧЕСКАЯ ПАРТИЯ РОССИЙСКОЙ ФЕДЕРАЦИИ&quot;" totalsRowFunction="sum"/>
    <tableColumn id="32" xr3:uid="{89D7CCAA-5CAF-4085-9260-DE3B6F45DCEE}" name="КПРФ" dataDxfId="32">
      <calculatedColumnFormula>100*AH2/$S2</calculatedColumnFormula>
    </tableColumn>
    <tableColumn id="33" xr3:uid="{EB4CACC5-7E03-4106-849F-48D2F03693CF}" name="6. Всероссийская политическая партия &quot;ЕДИНАЯ РОССИЯ&quot;" totalsRowFunction="sum"/>
    <tableColumn id="34" xr3:uid="{3A13C875-2E80-40ED-9CAF-68BF4E9A3690}" name="Единая Россия" dataDxfId="31">
      <calculatedColumnFormula>100*AJ2/$S2</calculatedColumnFormula>
    </tableColumn>
    <tableColumn id="35" xr3:uid="{D91964B1-F314-4D22-8902-3615C25FE10E}" name="7. Политическая партия &quot;Российская экологическая партия &quot;ЗЕЛЁНЫЕ&quot;" totalsRowFunction="sum"/>
    <tableColumn id="36" xr3:uid="{5DE13FF3-A2AE-4C24-A601-3E4D4CA8FD42}" name="Экол. зеленые" dataDxfId="30">
      <calculatedColumnFormula>100*AL2/$S2</calculatedColumnFormula>
    </tableColumn>
    <tableColumn id="37" xr3:uid="{11F11C52-F0F5-449C-97F7-568A70F14CC7}" name="8. Политическая партия &quot;Российская объединенная демократическая партия &quot;ЯБЛОКО&quot;" totalsRowFunction="sum"/>
    <tableColumn id="38" xr3:uid="{A5C4E5C0-9D14-47EA-8FD7-2520E57B2155}" name="Яблоко" dataDxfId="29">
      <calculatedColumnFormula>100*AN2/$S2</calculatedColumnFormula>
    </tableColumn>
    <tableColumn id="39" xr3:uid="{4AB31D4C-3D42-4401-AEFF-2A4DF1E3B82F}" name="9. Политическая партия КОММУНИСТИЧЕСКАЯ ПАРТИЯ КОММУНИСТЫ РОССИИ" totalsRowFunction="sum"/>
    <tableColumn id="40" xr3:uid="{89B0C326-9CC5-4123-88BE-D1189213AE3D}" name="КР" dataDxfId="28">
      <calculatedColumnFormula>100*AP2/$S2</calculatedColumnFormula>
    </tableColumn>
    <tableColumn id="41" xr3:uid="{48105FB8-59E1-49E5-BE0E-CB3DA0E415B3}" name="10. Партия СПРАВЕДЛИВАЯ РОССИЯ – ЗА ПРАВДУ" totalsRowFunction="sum"/>
    <tableColumn id="42" xr3:uid="{689DA3B3-ACC2-4854-9FD4-57D4E5163993}" name="СР" dataDxfId="27">
      <calculatedColumnFormula>100*AR2/$S2</calculatedColumnFormula>
    </tableColumn>
    <tableColumn id="43" xr3:uid="{5C1CA377-3374-4BDA-B4AF-5CCF587496BF}" name="url"/>
    <tableColumn id="48" xr3:uid="{EA0EC7EC-F8DA-45AE-B1F5-352ADA9FC67A}" name="Наблюдателей"/>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CF6AF9C-639A-432E-B9B8-552CCF313AF3}" name="Дума_одномандатный" displayName="Дума_одномандатный" ref="A1:AU40" totalsRowCount="1">
  <autoFilter ref="A1:AU39" xr:uid="{DBBC7CFE-86F4-4916-B21C-1A214F6152EF}"/>
  <tableColumns count="47">
    <tableColumn id="1" xr3:uid="{62326C51-698A-434C-84E7-D09EB55F4101}" name="level" totalsRowLabel="Total"/>
    <tableColumn id="2" xr3:uid="{40F2B126-4414-47C7-8F43-00FABE48DDEA}" name="reg"/>
    <tableColumn id="3" xr3:uid="{99854563-F101-48D3-8C20-F96BD6D5ED1A}" name="oik"/>
    <tableColumn id="4" xr3:uid="{AC3811C7-15A9-43E1-9C1E-D34467D2AA20}" name="tik"/>
    <tableColumn id="5" xr3:uid="{65371619-A8F6-4BCE-BEA7-8678E7624228}" name="uik"/>
    <tableColumn id="43" xr3:uid="{B95386CA-F868-4996-AFF6-E5971EB37F3C}" name="УИК" totalsRowFunction="count">
      <calculatedColumnFormula>SUMPRODUCT(MID(0&amp;E2, LARGE(INDEX(ISNUMBER(--MID(E2, ROW(INDIRECT("1:"&amp;LEN(E2))), 1)) * ROW(INDIRECT("1:"&amp;LEN(E2))), 0), ROW(INDIRECT("1:"&amp;LEN(E2))))+1, 1) * 10^ROW(INDIRECT("1:"&amp;LEN(E2)))/10)</calculatedColumnFormula>
    </tableColumn>
    <tableColumn id="44" xr3:uid="{A0E86E51-30E2-4C96-BB00-7B4B979B5D13}" name="Местоположение"/>
    <tableColumn id="45" xr3:uid="{5709B850-C023-47DC-A0E1-069E1DCF6A58}" name="Число избирателей, внесенных в список избирателей на момент окончания голосования" totalsRowFunction="sum"/>
    <tableColumn id="6" xr3:uid="{F1F320DB-4268-42A4-B6A4-8785C8E000AF}" name="Вес участка" dataDxfId="26">
      <calculatedColumnFormula>Дума_одномандатный[[#This Row],[Число избирателей, внесенных в список избирателей на момент окончания голосования]]</calculatedColumnFormula>
    </tableColumn>
    <tableColumn id="7" xr3:uid="{53F47F90-ADB6-455A-A53B-E542DA7A0D26}" name="Число избирательных бюллетеней, полученных участковой избирательной комиссией"/>
    <tableColumn id="8" xr3:uid="{226CED95-88D5-410E-9D30-A72193EB0CB0}" name="Число избирательных бюллетеней, выданных избирателям, проголосовавшим досрочно"/>
    <tableColumn id="9" xr3:uid="{1149ECE4-F12A-4A95-88AA-3618272EA249}" name="Число избирательных бюллетеней, выданных в помещении для голосования в день голосования" totalsRowFunction="sum"/>
    <tableColumn id="10" xr3:uid="{BC06EC43-E1D9-480E-A648-4A6A21425F01}" name="Число избирательных бюллетеней, выданных вне помещения для голосования в день голосования" totalsRowFunction="sum"/>
    <tableColumn id="11" xr3:uid="{384C1994-04CD-4B46-93DF-4FE5A772707C}" name="Явка" dataDxfId="25">
      <calculatedColumnFormula>100*(L2+M2)/H2</calculatedColumnFormula>
    </tableColumn>
    <tableColumn id="12" xr3:uid="{C35DDC24-A6B7-4A6F-A18F-5AF6F3E4CA96}" name="Надомка от списка" dataDxfId="24">
      <calculatedColumnFormula>100*M2/H2</calculatedColumnFormula>
    </tableColumn>
    <tableColumn id="13" xr3:uid="{A025A559-B58D-464A-B4B5-6354E767DEEF}" name="Число погашенных избирательных бюллетеней"/>
    <tableColumn id="14" xr3:uid="{54F9D45A-1268-477C-8CC8-8593B331EE45}" name="Число избирательных бюллетеней, содержащихся в переносных ящиках для голосования"/>
    <tableColumn id="15" xr3:uid="{E4393E71-5EA5-44D9-9C2F-EE2A46E1A6DF}" name="Число избирательных бюллетеней, содержащихся в стационарных ящиках для голосования"/>
    <tableColumn id="16" xr3:uid="{560E2E4C-77EB-420C-A9F8-4C7765B6ED48}" name="Обнаружено" totalsRowFunction="sum">
      <calculatedColumnFormula>Q2+R2</calculatedColumnFormula>
    </tableColumn>
    <tableColumn id="17" xr3:uid="{0938C0E5-9B87-40CF-B0A5-290DE0E356B7}" name="Надомка" dataDxfId="23">
      <calculatedColumnFormula>100*Q2/S2</calculatedColumnFormula>
    </tableColumn>
    <tableColumn id="18" xr3:uid="{62AC6B43-A22A-407C-A211-45891C537570}" name="Число недействительных избирательных бюллетеней"/>
    <tableColumn id="19" xr3:uid="{CFEAD4C3-E12C-4DF0-A709-479ED47F7B27}" name="Недействительных" dataDxfId="22">
      <calculatedColumnFormula>100*U2/S2</calculatedColumnFormula>
    </tableColumn>
    <tableColumn id="20" xr3:uid="{935FEC1C-D6D8-48A9-9B1C-46393EF64629}" name="Число действительных избирательных бюллетеней"/>
    <tableColumn id="21" xr3:uid="{87C8627E-9DF5-4D10-83EF-1D833C41F5FE}" name="Число утраченных избирательных бюллетеней"/>
    <tableColumn id="22" xr3:uid="{B2AF960C-820E-4599-AD93-C72269D545DE}" name="Число избирательных бюллетеней, не учтенных при получении"/>
    <tableColumn id="23" xr3:uid="{B6B7F874-D30C-4DE0-8A8D-8E91A49292D3}" name="Дуленков Алексей Николаевич" totalsRowFunction="sum"/>
    <tableColumn id="24" xr3:uid="{2940C697-CD16-45C6-8505-A1F54286A9DD}" name="Дуленков (Яблоко)" dataDxfId="21">
      <calculatedColumnFormula>100*Z2/$S2</calculatedColumnFormula>
    </tableColumn>
    <tableColumn id="25" xr3:uid="{85BFC8A0-8846-4902-912A-D38C740D2FBA}" name="Калимуллин Руслан Рамилевич" totalsRowFunction="sum"/>
    <tableColumn id="26" xr3:uid="{00152848-E974-48A8-A97D-972A92BBD5D1}" name="Калимуллин (Новые люди)" dataDxfId="20">
      <calculatedColumnFormula>100*AB2/$S2</calculatedColumnFormula>
    </tableColumn>
    <tableColumn id="27" xr3:uid="{6B4AEA88-F0C8-4191-A507-484B923CA731}" name="Кумохин Александр Геннадиевич" totalsRowFunction="sum"/>
    <tableColumn id="28" xr3:uid="{B00ECBC9-530A-4C29-A20D-B0E24DB68B16}" name="Кумохин (СР)" dataDxfId="19">
      <calculatedColumnFormula>100*AD2/$S2</calculatedColumnFormula>
    </tableColumn>
    <tableColumn id="29" xr3:uid="{AF8B8D26-E3F1-41C1-AC7C-3BBBADA1EB61}" name="Майданов Денис Васильевич" totalsRowFunction="sum"/>
    <tableColumn id="30" xr3:uid="{E8FB69F0-A08B-4CCC-B15D-19352A9F6A27}" name="Майданов (Единая Россия)" dataDxfId="18">
      <calculatedColumnFormula>100*AF2/$S2</calculatedColumnFormula>
    </tableColumn>
    <tableColumn id="31" xr3:uid="{A19EB4C0-4D9D-4BDF-A223-3F4C4593B7DE}" name="Пархоменко Дмитрий Владимирович" totalsRowFunction="sum"/>
    <tableColumn id="32" xr3:uid="{720FE187-2022-41B5-ABC0-F28E0F525B3B}" name="Пархоменко (ЛДПР)" dataDxfId="17">
      <calculatedColumnFormula>100*AH2/$S2</calculatedColumnFormula>
    </tableColumn>
    <tableColumn id="33" xr3:uid="{8F623764-AE8C-484A-8B17-31DA918738E6}" name="Степанов Федор Александрович" totalsRowFunction="sum"/>
    <tableColumn id="34" xr3:uid="{1593B5FD-AE93-4765-BA05-BB84D52519FB}" name="Степанов (КР)" dataDxfId="16">
      <calculatedColumnFormula>100*AJ2/$S2</calculatedColumnFormula>
    </tableColumn>
    <tableColumn id="46" xr3:uid="{57012FBB-3F9F-4805-A15F-B4EF30D89DFB}" name="Сукязян Артур Вадимович" totalsRowFunction="sum" dataDxfId="15"/>
    <tableColumn id="47" xr3:uid="{5B187BC9-CD5C-4557-98AC-24E16A316925}" name="Сукязян (Экол. зеленые)" dataDxfId="14">
      <calculatedColumnFormula>100*AL2/$S2</calculatedColumnFormula>
    </tableColumn>
    <tableColumn id="35" xr3:uid="{E978393D-3D68-4CAA-9FC1-C8F3C154D54B}" name="Теняев Сергей Александрович" totalsRowFunction="sum"/>
    <tableColumn id="36" xr3:uid="{B6D4B1B8-BEE2-4C5E-B984-275E42DF8B63}" name="Теняев (КПРФ)" dataDxfId="13">
      <calculatedColumnFormula>100*AN2/$S2</calculatedColumnFormula>
    </tableColumn>
    <tableColumn id="37" xr3:uid="{AFA439C0-D33D-48A4-B390-57359F2D1677}" name="Ханафиев Жаудат Габдулганиевич" totalsRowFunction="sum"/>
    <tableColumn id="38" xr3:uid="{836B38E7-8DAB-4AE1-B07D-C4CB2EE334D5}" name="Ханафиев (Пенсионеров)" dataDxfId="12">
      <calculatedColumnFormula>100*AP2/$S2</calculatedColumnFormula>
    </tableColumn>
    <tableColumn id="39" xr3:uid="{0EAD61CB-ADA2-44A9-ADE6-ED0560EF930C}" name="Шерягин Владимир Геннадьевич" totalsRowFunction="sum"/>
    <tableColumn id="40" xr3:uid="{31228B16-DA13-4691-A2D2-B3C78B89E203}" name="Шерягин (Родина)" dataDxfId="11">
      <calculatedColumnFormula>100*AR2/$S2</calculatedColumnFormula>
    </tableColumn>
    <tableColumn id="41" xr3:uid="{60C40B1D-2962-4FDA-8843-6D49D176C20C}" name="url"/>
    <tableColumn id="42" xr3:uid="{8FE10529-A395-400D-92CF-E6F31DC121C8}" name="Наблюдателей"/>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EBDF7D1-37F8-460C-80B7-E51D37636700}" name="Мособлдума_одномандатный" displayName="Мособлдума_одномандатный" ref="B1:AM40" totalsRowCount="1">
  <autoFilter ref="B1:AM39" xr:uid="{5E1284C9-1234-472E-9171-6AB2E0C95217}"/>
  <tableColumns count="38">
    <tableColumn id="1" xr3:uid="{83C6908D-0D47-4CB7-9EA0-E4FED6200ABF}" name="level" totalsRowLabel="Total"/>
    <tableColumn id="2" xr3:uid="{F2340FDF-8E8C-4100-9071-831246FCE5F5}" name="oik"/>
    <tableColumn id="3" xr3:uid="{3D8410F8-8C92-4B76-B562-C35E471A0C27}" name="tik"/>
    <tableColumn id="4" xr3:uid="{6ADA77B6-ECD6-4510-9519-83100C7B6DE2}" name="uik"/>
    <tableColumn id="37" xr3:uid="{7BAFE293-AAE4-47C1-83DE-85DC05A72F9B}" name="УИК" totalsRowFunction="count">
      <calculatedColumnFormula>SUMPRODUCT(MID(0&amp;E2, LARGE(INDEX(ISNUMBER(--MID(E2, ROW(INDIRECT("1:"&amp;LEN(E2))), 1)) * ROW(INDIRECT("1:"&amp;LEN(E2))), 0), ROW(INDIRECT("1:"&amp;LEN(E2))))+1, 1) * 10^ROW(INDIRECT("1:"&amp;LEN(E2)))/10)</calculatedColumnFormula>
    </tableColumn>
    <tableColumn id="38" xr3:uid="{1F8AC6B4-0E32-4A70-8D55-510CB56BB129}" name="Местоположение"/>
    <tableColumn id="9" xr3:uid="{82CB93B3-5A31-4DAF-9BC0-DBE072655B19}" name="Число избирателей, внесенных в список на момент окончания голосования" totalsRowFunction="sum"/>
    <tableColumn id="5" xr3:uid="{9D5FE07C-5173-46E1-B71C-3C67CF4DFD97}" name="Вес участка" dataDxfId="10">
      <calculatedColumnFormula>Мособлдума_одномандатный[[#This Row],[Число избирателей, внесенных в список на момент окончания голосования]]</calculatedColumnFormula>
    </tableColumn>
    <tableColumn id="6" xr3:uid="{3E91BFEF-89BE-490B-8FB2-A9A1159A8719}" name="Число бюллетеней, полученных участковой избирательной комиссией"/>
    <tableColumn id="39" xr3:uid="{D55B6BBF-DBB2-41F0-A61E-E224F32F63D5}" name="Column4"/>
    <tableColumn id="7" xr3:uid="{5C4CD271-C96F-464A-B8C3-91BEFC9350E5}" name="Число бюллетеней, выданных избирателям в помещении для голосования в день голосования" totalsRowFunction="sum"/>
    <tableColumn id="8" xr3:uid="{D7A9DDB7-E190-4713-96C0-FBDE59A4E001}" name="Число бюллетеней, выданных избирателям, проголосовавшим вне помещения для голосования в день голосо" totalsRowFunction="sum"/>
    <tableColumn id="11" xr3:uid="{62A9D6F0-59EC-4C36-8BA6-BAC0BDAC2777}" name="Явка" dataDxfId="9">
      <calculatedColumnFormula>100*(L2+M2)/H2</calculatedColumnFormula>
    </tableColumn>
    <tableColumn id="12" xr3:uid="{79635F3D-66C3-463C-B795-BD6F1EAE6B66}" name="Надомка от списка" dataDxfId="8">
      <calculatedColumnFormula>100*M2/H2</calculatedColumnFormula>
    </tableColumn>
    <tableColumn id="13" xr3:uid="{2353B97F-FB04-4A7D-A66F-4DA8135843C4}" name="Число погашенных бюллетеней"/>
    <tableColumn id="14" xr3:uid="{AD047A04-7A0B-4A24-A5CE-2CEF9C43F81B}" name="Число бюллетеней, содержащихся в переносных ящиках для голосования"/>
    <tableColumn id="15" xr3:uid="{263444F3-3B42-4C01-9986-05BCEAB96023}" name="Число бюллетеней, содержащихся в стационарных ящиках для голосования"/>
    <tableColumn id="16" xr3:uid="{385819E4-3DF8-4AB8-AF0B-A18BD1EEE431}" name="Обнаружено" totalsRowFunction="sum">
      <calculatedColumnFormula>Q2+R2</calculatedColumnFormula>
    </tableColumn>
    <tableColumn id="17" xr3:uid="{2882F682-98C9-4C2E-97DB-30236DDAA5B7}" name="Надомка" dataDxfId="7">
      <calculatedColumnFormula>100*Q2/S2</calculatedColumnFormula>
    </tableColumn>
    <tableColumn id="18" xr3:uid="{8774DA82-338E-4482-B139-58E895ACB6DB}" name="Число недействительных бюллетеней"/>
    <tableColumn id="19" xr3:uid="{0AE1D628-B0BA-4BE6-A0B0-F7D31A7BD6E7}" name="Недействительных" dataDxfId="6">
      <calculatedColumnFormula>100*U2/S2</calculatedColumnFormula>
    </tableColumn>
    <tableColumn id="20" xr3:uid="{EF826791-13FB-4153-9792-7E5B12140D52}" name="Число действительных бюллетеней"/>
    <tableColumn id="21" xr3:uid="{E087ED88-8832-4ADC-B147-F3237C89D7C2}" name="Число утраченных бюллетеней"/>
    <tableColumn id="22" xr3:uid="{5F7B7661-8AB9-49B3-B27D-8492B2C961AD}" name="Число бюллетеней, не учтенных при получении"/>
    <tableColumn id="23" xr3:uid="{5B1D18D7-71A3-4EC1-90BD-C67B56344F6E}" name="Алешкин Андрей Владимирович" totalsRowFunction="sum"/>
    <tableColumn id="24" xr3:uid="{88360623-DF37-4B26-B193-F8279EE56C14}" name="Алешкин (Яблоко)" dataDxfId="5">
      <calculatedColumnFormula>100*Z2/$S2</calculatedColumnFormula>
    </tableColumn>
    <tableColumn id="25" xr3:uid="{64755338-85C0-4653-9BBF-BDA51C183F65}" name="Бабич Юрий Игоревич" totalsRowFunction="sum"/>
    <tableColumn id="26" xr3:uid="{05B75519-FFDB-4FED-96D9-D3AA6F875B6F}" name="Бабич (Роста)" dataDxfId="4">
      <calculatedColumnFormula>100*AB2/$S2</calculatedColumnFormula>
    </tableColumn>
    <tableColumn id="27" xr3:uid="{CDF2BF8D-19B2-4187-8129-3EE014678688}" name="Григорьев Олег Валерьевич" totalsRowFunction="sum"/>
    <tableColumn id="28" xr3:uid="{490330E5-CB20-4D31-AE43-7D37B356AA32}" name="Григорьев (ЛДПР)" dataDxfId="3">
      <calculatedColumnFormula>100*AD2/$S2</calculatedColumnFormula>
    </tableColumn>
    <tableColumn id="29" xr3:uid="{D38E6608-E928-4EFF-9C85-495A03193CA5}" name="Мельникова Юлия Олеговна" totalsRowFunction="sum"/>
    <tableColumn id="30" xr3:uid="{94D11AD8-6532-4A7C-8525-BED1C53CBE07}" name="Мельникова (Экол. зеленые)" dataDxfId="2">
      <calculatedColumnFormula>100*AF2/$S2</calculatedColumnFormula>
    </tableColumn>
    <tableColumn id="31" xr3:uid="{30B98050-7468-4702-B8EA-CCABB2593AC5}" name="Сердюкова Татьяна Владимировна" totalsRowFunction="sum"/>
    <tableColumn id="32" xr3:uid="{CFF2C3CD-8828-424F-A22D-0B201351DF09}" name="Сердюкова (Единая Россия)" dataDxfId="1">
      <calculatedColumnFormula>100*AH2/$S2</calculatedColumnFormula>
    </tableColumn>
    <tableColumn id="33" xr3:uid="{663D69EC-E3B0-455F-86E1-ACF55DF09179}" name="Трусов Сергей Петрович" totalsRowFunction="sum"/>
    <tableColumn id="34" xr3:uid="{1A5B8758-7E93-474F-9401-B50022FEFFE4}" name="Трусов (СР)" dataDxfId="0">
      <calculatedColumnFormula>100*AJ2/$S2</calculatedColumnFormula>
    </tableColumn>
    <tableColumn id="35" xr3:uid="{1DDCC58B-6EAA-41C2-AED0-81E049FCB897}" name="url"/>
    <tableColumn id="36" xr3:uid="{B288507E-43EC-486A-8F42-C92A13F6B38D}" name="Наблюдателей"/>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microsoft.com/office/2007/relationships/slicer" Target="../slicers/slicer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04B22-E5C0-40D9-A85C-D01389818E91}">
  <dimension ref="A1:BC41"/>
  <sheetViews>
    <sheetView tabSelected="1" topLeftCell="F1" zoomScale="70" zoomScaleNormal="70" workbookViewId="0">
      <pane ySplit="1" topLeftCell="A27" activePane="bottomLeft" state="frozen"/>
      <selection pane="bottomLeft" activeCell="AB58" sqref="AB58"/>
    </sheetView>
  </sheetViews>
  <sheetFormatPr defaultRowHeight="14.15" x14ac:dyDescent="0.4"/>
  <cols>
    <col min="1" max="6" width="6.23046875" customWidth="1"/>
    <col min="7" max="7" width="17.07421875" customWidth="1"/>
    <col min="8" max="8" width="6.3046875" customWidth="1"/>
    <col min="9" max="13" width="6.23046875" customWidth="1"/>
    <col min="14" max="15" width="6.23046875" style="2" customWidth="1"/>
    <col min="16" max="19" width="6.23046875" customWidth="1"/>
    <col min="20" max="20" width="6.23046875" style="2" customWidth="1"/>
    <col min="21" max="21" width="6.23046875" customWidth="1"/>
    <col min="22" max="22" width="6.23046875" style="2" customWidth="1"/>
    <col min="23" max="26" width="6.23046875" customWidth="1"/>
    <col min="27" max="27" width="6.23046875" style="2" customWidth="1"/>
    <col min="28" max="28" width="6.23046875" customWidth="1"/>
    <col min="29" max="29" width="6.23046875" style="2" customWidth="1"/>
    <col min="30" max="30" width="6.23046875" customWidth="1"/>
    <col min="31" max="31" width="6.23046875" style="2" customWidth="1"/>
    <col min="32" max="32" width="6.23046875" customWidth="1"/>
    <col min="33" max="33" width="6.23046875" style="2" customWidth="1"/>
    <col min="34" max="34" width="6.23046875" customWidth="1"/>
    <col min="35" max="35" width="6.23046875" style="2" customWidth="1"/>
    <col min="36" max="36" width="6.23046875" customWidth="1"/>
    <col min="37" max="37" width="6.23046875" style="2" customWidth="1"/>
    <col min="38" max="38" width="6.23046875" customWidth="1"/>
    <col min="39" max="39" width="6.23046875" style="2" customWidth="1"/>
    <col min="40" max="40" width="6.23046875" customWidth="1"/>
    <col min="41" max="41" width="6.23046875" style="2" customWidth="1"/>
    <col min="42" max="42" width="6.23046875" customWidth="1"/>
    <col min="43" max="43" width="6.23046875" style="2" customWidth="1"/>
    <col min="44" max="44" width="6.23046875" customWidth="1"/>
    <col min="45" max="45" width="6.23046875" style="2" customWidth="1"/>
    <col min="46" max="46" width="6.23046875" customWidth="1"/>
    <col min="47" max="47" width="6.23046875" style="2" customWidth="1"/>
    <col min="48" max="48" width="6.23046875" customWidth="1"/>
    <col min="49" max="49" width="6.23046875" style="2" customWidth="1"/>
    <col min="50" max="50" width="6.23046875" customWidth="1"/>
    <col min="51" max="51" width="6.23046875" style="2" customWidth="1"/>
    <col min="52" max="52" width="6.23046875" customWidth="1"/>
    <col min="53" max="53" width="6.23046875" style="2" customWidth="1"/>
    <col min="54" max="55" width="6.23046875" customWidth="1"/>
  </cols>
  <sheetData>
    <row r="1" spans="1:55" x14ac:dyDescent="0.4">
      <c r="A1" s="1" t="s">
        <v>0</v>
      </c>
      <c r="B1" s="1" t="s">
        <v>1</v>
      </c>
      <c r="C1" s="1" t="s">
        <v>2</v>
      </c>
      <c r="D1" s="1" t="s">
        <v>3</v>
      </c>
      <c r="E1" s="1" t="s">
        <v>4</v>
      </c>
      <c r="F1" s="4" t="s">
        <v>152</v>
      </c>
      <c r="G1" s="4" t="s">
        <v>158</v>
      </c>
      <c r="H1" s="1" t="s">
        <v>5</v>
      </c>
      <c r="I1" s="10" t="s">
        <v>178</v>
      </c>
      <c r="J1" s="1" t="s">
        <v>6</v>
      </c>
      <c r="K1" s="1" t="s">
        <v>7</v>
      </c>
      <c r="L1" s="1" t="s">
        <v>8</v>
      </c>
      <c r="M1" s="1" t="s">
        <v>9</v>
      </c>
      <c r="N1" s="2" t="s">
        <v>10</v>
      </c>
      <c r="O1" s="3" t="s">
        <v>147</v>
      </c>
      <c r="P1" s="1" t="s">
        <v>12</v>
      </c>
      <c r="Q1" s="1" t="s">
        <v>13</v>
      </c>
      <c r="R1" s="1" t="s">
        <v>14</v>
      </c>
      <c r="S1" s="4" t="s">
        <v>15</v>
      </c>
      <c r="T1" s="5" t="s">
        <v>11</v>
      </c>
      <c r="U1" s="1" t="s">
        <v>16</v>
      </c>
      <c r="V1" s="5" t="s">
        <v>148</v>
      </c>
      <c r="W1" s="1" t="s">
        <v>17</v>
      </c>
      <c r="X1" s="1" t="s">
        <v>18</v>
      </c>
      <c r="Y1" s="1" t="s">
        <v>19</v>
      </c>
      <c r="Z1" s="1" t="s">
        <v>20</v>
      </c>
      <c r="AA1" s="5" t="s">
        <v>21</v>
      </c>
      <c r="AB1" s="1" t="s">
        <v>22</v>
      </c>
      <c r="AC1" s="5" t="s">
        <v>23</v>
      </c>
      <c r="AD1" s="1" t="s">
        <v>24</v>
      </c>
      <c r="AE1" s="5" t="s">
        <v>25</v>
      </c>
      <c r="AF1" s="1" t="s">
        <v>26</v>
      </c>
      <c r="AG1" s="5" t="s">
        <v>27</v>
      </c>
      <c r="AH1" s="1" t="s">
        <v>28</v>
      </c>
      <c r="AI1" s="5" t="s">
        <v>29</v>
      </c>
      <c r="AJ1" s="1" t="s">
        <v>30</v>
      </c>
      <c r="AK1" s="5" t="s">
        <v>31</v>
      </c>
      <c r="AL1" s="1" t="s">
        <v>32</v>
      </c>
      <c r="AM1" s="5" t="s">
        <v>33</v>
      </c>
      <c r="AN1" s="1" t="s">
        <v>34</v>
      </c>
      <c r="AO1" s="5" t="s">
        <v>35</v>
      </c>
      <c r="AP1" s="1" t="s">
        <v>36</v>
      </c>
      <c r="AQ1" s="5" t="s">
        <v>37</v>
      </c>
      <c r="AR1" s="1" t="s">
        <v>38</v>
      </c>
      <c r="AS1" s="5" t="s">
        <v>39</v>
      </c>
      <c r="AT1" s="1" t="s">
        <v>40</v>
      </c>
      <c r="AU1" s="5" t="s">
        <v>41</v>
      </c>
      <c r="AV1" s="1" t="s">
        <v>42</v>
      </c>
      <c r="AW1" s="5" t="s">
        <v>43</v>
      </c>
      <c r="AX1" s="1" t="s">
        <v>44</v>
      </c>
      <c r="AY1" s="5" t="s">
        <v>45</v>
      </c>
      <c r="AZ1" s="1" t="s">
        <v>46</v>
      </c>
      <c r="BA1" s="5" t="s">
        <v>47</v>
      </c>
      <c r="BB1" s="1" t="s">
        <v>48</v>
      </c>
      <c r="BC1" s="8" t="s">
        <v>150</v>
      </c>
    </row>
    <row r="2" spans="1:55" x14ac:dyDescent="0.4">
      <c r="A2" t="s">
        <v>49</v>
      </c>
      <c r="B2" t="s">
        <v>50</v>
      </c>
      <c r="C2" t="s">
        <v>51</v>
      </c>
      <c r="D2" t="s">
        <v>52</v>
      </c>
      <c r="E2" t="s">
        <v>53</v>
      </c>
      <c r="F2" s="9">
        <f ca="1">SUMPRODUCT(MID(0&amp;E2, LARGE(INDEX(ISNUMBER(--MID(E2, ROW(INDIRECT("1:"&amp;LEN(E2))), 1)) * ROW(INDIRECT("1:"&amp;LEN(E2))), 0), ROW(INDIRECT("1:"&amp;LEN(E2))))+1, 1) * 10^ROW(INDIRECT("1:"&amp;LEN(E2)))/10)</f>
        <v>2684</v>
      </c>
      <c r="G2" s="9" t="s">
        <v>153</v>
      </c>
      <c r="H2">
        <v>1760</v>
      </c>
      <c r="I2">
        <f>Дума_партии[[#This Row],[Число избирателей, внесенных в список избирателей на момент окончания голосования]]</f>
        <v>1760</v>
      </c>
      <c r="J2">
        <v>1600</v>
      </c>
      <c r="K2">
        <v>0</v>
      </c>
      <c r="L2">
        <v>708</v>
      </c>
      <c r="M2">
        <v>7</v>
      </c>
      <c r="N2" s="2">
        <f t="shared" ref="N2:N39" si="0">100*(L2+M2)/H2</f>
        <v>40.625</v>
      </c>
      <c r="O2" s="2">
        <f t="shared" ref="O2:O39" si="1">100*M2/H2</f>
        <v>0.39772727272727271</v>
      </c>
      <c r="P2">
        <v>885</v>
      </c>
      <c r="Q2">
        <v>7</v>
      </c>
      <c r="R2">
        <v>708</v>
      </c>
      <c r="S2">
        <f t="shared" ref="S2:S39" si="2">Q2+R2</f>
        <v>715</v>
      </c>
      <c r="T2" s="2">
        <f t="shared" ref="T2:T39" si="3">100*Q2/S2</f>
        <v>0.97902097902097907</v>
      </c>
      <c r="U2">
        <v>27</v>
      </c>
      <c r="V2" s="2">
        <f t="shared" ref="V2:V39" si="4">100*U2/S2</f>
        <v>3.7762237762237763</v>
      </c>
      <c r="W2">
        <v>688</v>
      </c>
      <c r="X2">
        <v>0</v>
      </c>
      <c r="Y2">
        <v>0</v>
      </c>
      <c r="Z2">
        <v>198</v>
      </c>
      <c r="AA2" s="2">
        <f t="shared" ref="AA2:AA39" si="5">100*Z2/$S2</f>
        <v>27.692307692307693</v>
      </c>
      <c r="AB2">
        <v>15</v>
      </c>
      <c r="AC2" s="2">
        <f t="shared" ref="AC2:AC39" si="6">100*AB2/$S2</f>
        <v>2.0979020979020979</v>
      </c>
      <c r="AD2">
        <v>93</v>
      </c>
      <c r="AE2" s="2">
        <f t="shared" ref="AE2:AE39" si="7">100*AD2/$S2</f>
        <v>13.006993006993007</v>
      </c>
      <c r="AF2">
        <v>40</v>
      </c>
      <c r="AG2" s="2">
        <f t="shared" ref="AG2:AG34" si="8">100*AF2/$S2</f>
        <v>5.5944055944055942</v>
      </c>
      <c r="AH2">
        <v>190</v>
      </c>
      <c r="AI2" s="2">
        <f t="shared" ref="AI2:AI34" si="9">100*AH2/$S2</f>
        <v>26.573426573426573</v>
      </c>
      <c r="AJ2">
        <v>72</v>
      </c>
      <c r="AK2" s="2">
        <f t="shared" ref="AK2:AK34" si="10">100*AJ2/$S2</f>
        <v>10.06993006993007</v>
      </c>
      <c r="AL2">
        <v>4</v>
      </c>
      <c r="AM2" s="2">
        <f t="shared" ref="AM2:AM34" si="11">100*AL2/$S2</f>
        <v>0.55944055944055948</v>
      </c>
      <c r="AN2">
        <v>7</v>
      </c>
      <c r="AO2" s="2">
        <f t="shared" ref="AO2:AO34" si="12">100*AN2/$S2</f>
        <v>0.97902097902097907</v>
      </c>
      <c r="AP2">
        <v>14</v>
      </c>
      <c r="AQ2" s="2">
        <f t="shared" ref="AQ2:AQ34" si="13">100*AP2/$S2</f>
        <v>1.9580419580419581</v>
      </c>
      <c r="AR2">
        <v>12</v>
      </c>
      <c r="AS2" s="2">
        <f t="shared" ref="AS2:AS34" si="14">100*AR2/$S2</f>
        <v>1.6783216783216783</v>
      </c>
      <c r="AT2">
        <v>2</v>
      </c>
      <c r="AU2" s="2">
        <f t="shared" ref="AU2:AU34" si="15">100*AT2/$S2</f>
        <v>0.27972027972027974</v>
      </c>
      <c r="AV2">
        <v>7</v>
      </c>
      <c r="AW2" s="2">
        <f t="shared" ref="AW2:AW34" si="16">100*AV2/$S2</f>
        <v>0.97902097902097907</v>
      </c>
      <c r="AX2">
        <v>12</v>
      </c>
      <c r="AY2" s="2">
        <f t="shared" ref="AY2:AY34" si="17">100*AX2/$S2</f>
        <v>1.6783216783216783</v>
      </c>
      <c r="AZ2">
        <v>22</v>
      </c>
      <c r="BA2" s="2">
        <f t="shared" ref="BA2:BA39" si="18">100*AZ2/$S2</f>
        <v>3.0769230769230771</v>
      </c>
      <c r="BB2" t="s">
        <v>54</v>
      </c>
      <c r="BC2">
        <v>1</v>
      </c>
    </row>
    <row r="3" spans="1:55" x14ac:dyDescent="0.4">
      <c r="A3" t="s">
        <v>49</v>
      </c>
      <c r="B3" t="s">
        <v>50</v>
      </c>
      <c r="C3" t="s">
        <v>51</v>
      </c>
      <c r="D3" t="s">
        <v>52</v>
      </c>
      <c r="E3" t="s">
        <v>55</v>
      </c>
      <c r="F3">
        <f t="shared" ref="F3:F39" ca="1" si="19">SUMPRODUCT(MID(0&amp;E3, LARGE(INDEX(ISNUMBER(--MID(E3, ROW(INDIRECT("1:"&amp;LEN(E3))), 1)) * ROW(INDIRECT("1:"&amp;LEN(E3))), 0), ROW(INDIRECT("1:"&amp;LEN(E3))))+1, 1) * 10^ROW(INDIRECT("1:"&amp;LEN(E3)))/10)</f>
        <v>2685</v>
      </c>
      <c r="G3" s="9" t="s">
        <v>153</v>
      </c>
      <c r="H3">
        <v>2666</v>
      </c>
      <c r="I3">
        <f>Дума_партии[[#This Row],[Число избирателей, внесенных в список избирателей на момент окончания голосования]]</f>
        <v>2666</v>
      </c>
      <c r="J3">
        <v>2200</v>
      </c>
      <c r="K3">
        <v>0</v>
      </c>
      <c r="L3">
        <v>1218</v>
      </c>
      <c r="M3">
        <v>23</v>
      </c>
      <c r="N3" s="2">
        <f t="shared" si="0"/>
        <v>46.549137284321077</v>
      </c>
      <c r="O3" s="2">
        <f t="shared" si="1"/>
        <v>0.86271567891972989</v>
      </c>
      <c r="P3">
        <v>959</v>
      </c>
      <c r="Q3">
        <v>23</v>
      </c>
      <c r="R3">
        <v>1218</v>
      </c>
      <c r="S3">
        <f t="shared" si="2"/>
        <v>1241</v>
      </c>
      <c r="T3" s="2">
        <f t="shared" si="3"/>
        <v>1.8533440773569703</v>
      </c>
      <c r="U3">
        <v>46</v>
      </c>
      <c r="V3" s="2">
        <f t="shared" si="4"/>
        <v>3.7066881547139405</v>
      </c>
      <c r="W3">
        <v>1195</v>
      </c>
      <c r="X3">
        <v>0</v>
      </c>
      <c r="Y3">
        <v>0</v>
      </c>
      <c r="Z3">
        <v>339</v>
      </c>
      <c r="AA3" s="2">
        <f t="shared" si="5"/>
        <v>27.316680096696214</v>
      </c>
      <c r="AB3">
        <v>26</v>
      </c>
      <c r="AC3" s="2">
        <f t="shared" si="6"/>
        <v>2.0950846091861401</v>
      </c>
      <c r="AD3">
        <v>126</v>
      </c>
      <c r="AE3" s="2">
        <f t="shared" si="7"/>
        <v>10.153102336825141</v>
      </c>
      <c r="AF3">
        <v>108</v>
      </c>
      <c r="AG3" s="2">
        <f t="shared" si="8"/>
        <v>8.7026591458501201</v>
      </c>
      <c r="AH3">
        <v>357</v>
      </c>
      <c r="AI3" s="2">
        <f t="shared" si="9"/>
        <v>28.767123287671232</v>
      </c>
      <c r="AJ3">
        <v>112</v>
      </c>
      <c r="AK3" s="2">
        <f t="shared" si="10"/>
        <v>9.0249798549556814</v>
      </c>
      <c r="AL3">
        <v>19</v>
      </c>
      <c r="AM3" s="2">
        <f t="shared" si="11"/>
        <v>1.5310233682514101</v>
      </c>
      <c r="AN3">
        <v>8</v>
      </c>
      <c r="AO3" s="2">
        <f t="shared" si="12"/>
        <v>0.64464141821112009</v>
      </c>
      <c r="AP3">
        <v>16</v>
      </c>
      <c r="AQ3" s="2">
        <f t="shared" si="13"/>
        <v>1.2892828364222402</v>
      </c>
      <c r="AR3">
        <v>20</v>
      </c>
      <c r="AS3" s="2">
        <f t="shared" si="14"/>
        <v>1.6116035455278002</v>
      </c>
      <c r="AT3">
        <v>0</v>
      </c>
      <c r="AU3" s="2">
        <f t="shared" si="15"/>
        <v>0</v>
      </c>
      <c r="AV3">
        <v>12</v>
      </c>
      <c r="AW3" s="2">
        <f t="shared" si="16"/>
        <v>0.96696212731668008</v>
      </c>
      <c r="AX3">
        <v>19</v>
      </c>
      <c r="AY3" s="2">
        <f t="shared" si="17"/>
        <v>1.5310233682514101</v>
      </c>
      <c r="AZ3">
        <v>33</v>
      </c>
      <c r="BA3" s="2">
        <f t="shared" si="18"/>
        <v>2.6591458501208702</v>
      </c>
      <c r="BB3" t="s">
        <v>54</v>
      </c>
    </row>
    <row r="4" spans="1:55" x14ac:dyDescent="0.4">
      <c r="A4" t="s">
        <v>49</v>
      </c>
      <c r="B4" t="s">
        <v>50</v>
      </c>
      <c r="C4" t="s">
        <v>51</v>
      </c>
      <c r="D4" t="s">
        <v>52</v>
      </c>
      <c r="E4" t="s">
        <v>56</v>
      </c>
      <c r="F4">
        <f t="shared" ca="1" si="19"/>
        <v>2686</v>
      </c>
      <c r="G4" s="9" t="s">
        <v>153</v>
      </c>
      <c r="H4">
        <v>2044</v>
      </c>
      <c r="I4">
        <f>Дума_партии[[#This Row],[Число избирателей, внесенных в список избирателей на момент окончания голосования]]</f>
        <v>2044</v>
      </c>
      <c r="J4">
        <v>1900</v>
      </c>
      <c r="K4">
        <v>0</v>
      </c>
      <c r="L4">
        <v>843</v>
      </c>
      <c r="M4">
        <v>8</v>
      </c>
      <c r="N4" s="2">
        <f t="shared" si="0"/>
        <v>41.634050880626226</v>
      </c>
      <c r="O4" s="2">
        <f t="shared" si="1"/>
        <v>0.39138943248532287</v>
      </c>
      <c r="P4">
        <v>1049</v>
      </c>
      <c r="Q4">
        <v>8</v>
      </c>
      <c r="R4">
        <v>840</v>
      </c>
      <c r="S4">
        <f t="shared" si="2"/>
        <v>848</v>
      </c>
      <c r="T4" s="2">
        <f t="shared" si="3"/>
        <v>0.94339622641509435</v>
      </c>
      <c r="U4">
        <v>40</v>
      </c>
      <c r="V4" s="2">
        <f t="shared" si="4"/>
        <v>4.716981132075472</v>
      </c>
      <c r="W4">
        <v>808</v>
      </c>
      <c r="X4">
        <v>0</v>
      </c>
      <c r="Y4">
        <v>0</v>
      </c>
      <c r="Z4">
        <v>214</v>
      </c>
      <c r="AA4" s="2">
        <f t="shared" si="5"/>
        <v>25.235849056603772</v>
      </c>
      <c r="AB4">
        <v>24</v>
      </c>
      <c r="AC4" s="2">
        <f t="shared" si="6"/>
        <v>2.8301886792452828</v>
      </c>
      <c r="AD4">
        <v>85</v>
      </c>
      <c r="AE4" s="2">
        <f t="shared" si="7"/>
        <v>10.023584905660377</v>
      </c>
      <c r="AF4">
        <v>59</v>
      </c>
      <c r="AG4" s="2">
        <f t="shared" si="8"/>
        <v>6.9575471698113205</v>
      </c>
      <c r="AH4">
        <v>233</v>
      </c>
      <c r="AI4" s="2">
        <f t="shared" si="9"/>
        <v>27.476415094339622</v>
      </c>
      <c r="AJ4">
        <v>86</v>
      </c>
      <c r="AK4" s="2">
        <f t="shared" si="10"/>
        <v>10.141509433962264</v>
      </c>
      <c r="AL4">
        <v>12</v>
      </c>
      <c r="AM4" s="2">
        <f t="shared" si="11"/>
        <v>1.4150943396226414</v>
      </c>
      <c r="AN4">
        <v>1</v>
      </c>
      <c r="AO4" s="2">
        <f t="shared" si="12"/>
        <v>0.11792452830188679</v>
      </c>
      <c r="AP4">
        <v>15</v>
      </c>
      <c r="AQ4" s="2">
        <f t="shared" si="13"/>
        <v>1.7688679245283019</v>
      </c>
      <c r="AR4">
        <v>19</v>
      </c>
      <c r="AS4" s="2">
        <f t="shared" si="14"/>
        <v>2.2405660377358489</v>
      </c>
      <c r="AT4">
        <v>1</v>
      </c>
      <c r="AU4" s="2">
        <f t="shared" si="15"/>
        <v>0.11792452830188679</v>
      </c>
      <c r="AV4">
        <v>13</v>
      </c>
      <c r="AW4" s="2">
        <f t="shared" si="16"/>
        <v>1.5330188679245282</v>
      </c>
      <c r="AX4">
        <v>4</v>
      </c>
      <c r="AY4" s="2">
        <f t="shared" si="17"/>
        <v>0.47169811320754718</v>
      </c>
      <c r="AZ4">
        <v>42</v>
      </c>
      <c r="BA4" s="2">
        <f t="shared" si="18"/>
        <v>4.9528301886792452</v>
      </c>
      <c r="BB4" t="s">
        <v>54</v>
      </c>
    </row>
    <row r="5" spans="1:55" s="6" customFormat="1" x14ac:dyDescent="0.4">
      <c r="A5" s="6" t="s">
        <v>49</v>
      </c>
      <c r="B5" s="6" t="s">
        <v>50</v>
      </c>
      <c r="C5" s="6" t="s">
        <v>51</v>
      </c>
      <c r="D5" s="6" t="s">
        <v>52</v>
      </c>
      <c r="E5" s="6" t="s">
        <v>57</v>
      </c>
      <c r="F5" s="6">
        <f t="shared" ca="1" si="19"/>
        <v>2687</v>
      </c>
      <c r="G5" s="9" t="s">
        <v>153</v>
      </c>
      <c r="H5" s="6">
        <v>1109</v>
      </c>
      <c r="I5" s="6">
        <f>Дума_партии[[#This Row],[Число избирателей, внесенных в список избирателей на момент окончания голосования]]</f>
        <v>1109</v>
      </c>
      <c r="J5" s="6">
        <v>1000</v>
      </c>
      <c r="K5" s="6">
        <v>0</v>
      </c>
      <c r="L5" s="6">
        <v>413</v>
      </c>
      <c r="M5" s="6">
        <v>17</v>
      </c>
      <c r="N5" s="7">
        <f t="shared" si="0"/>
        <v>38.773669972948603</v>
      </c>
      <c r="O5" s="7">
        <f t="shared" si="1"/>
        <v>1.5329125338142471</v>
      </c>
      <c r="P5" s="6">
        <v>570</v>
      </c>
      <c r="Q5" s="6">
        <v>17</v>
      </c>
      <c r="R5" s="6">
        <v>396</v>
      </c>
      <c r="S5">
        <f t="shared" si="2"/>
        <v>413</v>
      </c>
      <c r="T5" s="2">
        <f t="shared" si="3"/>
        <v>4.1162227602905572</v>
      </c>
      <c r="U5" s="6">
        <v>31</v>
      </c>
      <c r="V5" s="2">
        <f t="shared" si="4"/>
        <v>7.5060532687651333</v>
      </c>
      <c r="W5" s="6">
        <v>382</v>
      </c>
      <c r="X5" s="6">
        <v>0</v>
      </c>
      <c r="Y5" s="6">
        <v>0</v>
      </c>
      <c r="Z5" s="6">
        <v>80</v>
      </c>
      <c r="AA5" s="2">
        <f t="shared" si="5"/>
        <v>19.37046004842615</v>
      </c>
      <c r="AB5" s="6">
        <v>2</v>
      </c>
      <c r="AC5" s="2">
        <f t="shared" si="6"/>
        <v>0.48426150121065376</v>
      </c>
      <c r="AD5" s="6">
        <v>6</v>
      </c>
      <c r="AE5" s="2">
        <f t="shared" si="7"/>
        <v>1.4527845036319613</v>
      </c>
      <c r="AF5" s="6">
        <v>3</v>
      </c>
      <c r="AG5" s="2">
        <f t="shared" si="8"/>
        <v>0.72639225181598066</v>
      </c>
      <c r="AH5" s="6">
        <v>277</v>
      </c>
      <c r="AI5" s="2">
        <f t="shared" si="9"/>
        <v>67.070217917675549</v>
      </c>
      <c r="AJ5" s="6">
        <v>6</v>
      </c>
      <c r="AK5" s="2">
        <f t="shared" si="10"/>
        <v>1.4527845036319613</v>
      </c>
      <c r="AL5" s="6">
        <v>1</v>
      </c>
      <c r="AM5" s="2">
        <f t="shared" si="11"/>
        <v>0.24213075060532688</v>
      </c>
      <c r="AN5" s="6">
        <v>0</v>
      </c>
      <c r="AO5" s="2">
        <f t="shared" si="12"/>
        <v>0</v>
      </c>
      <c r="AP5" s="6">
        <v>1</v>
      </c>
      <c r="AQ5" s="2">
        <f t="shared" si="13"/>
        <v>0.24213075060532688</v>
      </c>
      <c r="AR5" s="6">
        <v>3</v>
      </c>
      <c r="AS5" s="2">
        <f t="shared" si="14"/>
        <v>0.72639225181598066</v>
      </c>
      <c r="AT5" s="6">
        <v>0</v>
      </c>
      <c r="AU5" s="2">
        <f t="shared" si="15"/>
        <v>0</v>
      </c>
      <c r="AV5" s="6">
        <v>1</v>
      </c>
      <c r="AW5" s="2">
        <f t="shared" si="16"/>
        <v>0.24213075060532688</v>
      </c>
      <c r="AX5" s="6">
        <v>1</v>
      </c>
      <c r="AY5" s="2">
        <f t="shared" si="17"/>
        <v>0.24213075060532688</v>
      </c>
      <c r="AZ5" s="6">
        <v>1</v>
      </c>
      <c r="BA5" s="2">
        <f t="shared" si="18"/>
        <v>0.24213075060532688</v>
      </c>
      <c r="BB5" s="6" t="s">
        <v>54</v>
      </c>
    </row>
    <row r="6" spans="1:55" x14ac:dyDescent="0.4">
      <c r="A6" t="s">
        <v>49</v>
      </c>
      <c r="B6" t="s">
        <v>50</v>
      </c>
      <c r="C6" t="s">
        <v>51</v>
      </c>
      <c r="D6" t="s">
        <v>52</v>
      </c>
      <c r="E6" t="s">
        <v>58</v>
      </c>
      <c r="F6">
        <f t="shared" ca="1" si="19"/>
        <v>2688</v>
      </c>
      <c r="G6" s="9" t="s">
        <v>153</v>
      </c>
      <c r="H6">
        <v>1773</v>
      </c>
      <c r="I6">
        <f>Дума_партии[[#This Row],[Число избирателей, внесенных в список избирателей на момент окончания голосования]]</f>
        <v>1773</v>
      </c>
      <c r="J6">
        <v>1600</v>
      </c>
      <c r="K6">
        <v>0</v>
      </c>
      <c r="L6">
        <v>653</v>
      </c>
      <c r="M6">
        <v>95</v>
      </c>
      <c r="N6" s="2">
        <f t="shared" si="0"/>
        <v>42.188381274675692</v>
      </c>
      <c r="O6" s="2">
        <f t="shared" si="1"/>
        <v>5.3581500282007894</v>
      </c>
      <c r="P6">
        <v>852</v>
      </c>
      <c r="Q6">
        <v>95</v>
      </c>
      <c r="R6">
        <v>653</v>
      </c>
      <c r="S6">
        <f t="shared" si="2"/>
        <v>748</v>
      </c>
      <c r="T6" s="2">
        <f t="shared" si="3"/>
        <v>12.700534759358289</v>
      </c>
      <c r="U6">
        <v>12</v>
      </c>
      <c r="V6" s="2">
        <f t="shared" si="4"/>
        <v>1.6042780748663101</v>
      </c>
      <c r="W6">
        <v>736</v>
      </c>
      <c r="X6">
        <v>0</v>
      </c>
      <c r="Y6">
        <v>0</v>
      </c>
      <c r="Z6">
        <v>185</v>
      </c>
      <c r="AA6" s="2">
        <f t="shared" si="5"/>
        <v>24.732620320855617</v>
      </c>
      <c r="AB6">
        <v>19</v>
      </c>
      <c r="AC6" s="2">
        <f t="shared" si="6"/>
        <v>2.5401069518716577</v>
      </c>
      <c r="AD6">
        <v>71</v>
      </c>
      <c r="AE6" s="2">
        <f t="shared" si="7"/>
        <v>9.4919786096256686</v>
      </c>
      <c r="AF6">
        <v>29</v>
      </c>
      <c r="AG6" s="2">
        <f t="shared" si="8"/>
        <v>3.8770053475935828</v>
      </c>
      <c r="AH6">
        <v>317</v>
      </c>
      <c r="AI6" s="2">
        <f t="shared" si="9"/>
        <v>42.37967914438503</v>
      </c>
      <c r="AJ6">
        <v>45</v>
      </c>
      <c r="AK6" s="2">
        <f t="shared" si="10"/>
        <v>6.0160427807486627</v>
      </c>
      <c r="AL6">
        <v>9</v>
      </c>
      <c r="AM6" s="2">
        <f t="shared" si="11"/>
        <v>1.2032085561497325</v>
      </c>
      <c r="AN6">
        <v>5</v>
      </c>
      <c r="AO6" s="2">
        <f t="shared" si="12"/>
        <v>0.66844919786096257</v>
      </c>
      <c r="AP6">
        <v>9</v>
      </c>
      <c r="AQ6" s="2">
        <f t="shared" si="13"/>
        <v>1.2032085561497325</v>
      </c>
      <c r="AR6">
        <v>7</v>
      </c>
      <c r="AS6" s="2">
        <f t="shared" si="14"/>
        <v>0.93582887700534756</v>
      </c>
      <c r="AT6">
        <v>5</v>
      </c>
      <c r="AU6" s="2">
        <f t="shared" si="15"/>
        <v>0.66844919786096257</v>
      </c>
      <c r="AV6">
        <v>9</v>
      </c>
      <c r="AW6" s="2">
        <f t="shared" si="16"/>
        <v>1.2032085561497325</v>
      </c>
      <c r="AX6">
        <v>9</v>
      </c>
      <c r="AY6" s="2">
        <f t="shared" si="17"/>
        <v>1.2032085561497325</v>
      </c>
      <c r="AZ6">
        <v>17</v>
      </c>
      <c r="BA6" s="2">
        <f t="shared" si="18"/>
        <v>2.2727272727272729</v>
      </c>
      <c r="BB6" t="s">
        <v>54</v>
      </c>
    </row>
    <row r="7" spans="1:55" x14ac:dyDescent="0.4">
      <c r="A7" t="s">
        <v>49</v>
      </c>
      <c r="B7" t="s">
        <v>50</v>
      </c>
      <c r="C7" t="s">
        <v>51</v>
      </c>
      <c r="D7" t="s">
        <v>52</v>
      </c>
      <c r="E7" t="s">
        <v>59</v>
      </c>
      <c r="F7">
        <f t="shared" ca="1" si="19"/>
        <v>2689</v>
      </c>
      <c r="G7" t="s">
        <v>153</v>
      </c>
      <c r="H7">
        <v>1547</v>
      </c>
      <c r="I7">
        <f>Дума_партии[[#This Row],[Число избирателей, внесенных в список избирателей на момент окончания голосования]]</f>
        <v>1547</v>
      </c>
      <c r="J7">
        <v>1400</v>
      </c>
      <c r="K7">
        <v>0</v>
      </c>
      <c r="L7">
        <v>620</v>
      </c>
      <c r="M7">
        <v>100</v>
      </c>
      <c r="N7" s="2">
        <f t="shared" si="0"/>
        <v>46.541693600517128</v>
      </c>
      <c r="O7" s="2">
        <f t="shared" si="1"/>
        <v>6.4641241111829348</v>
      </c>
      <c r="P7">
        <v>680</v>
      </c>
      <c r="Q7">
        <v>100</v>
      </c>
      <c r="R7">
        <v>620</v>
      </c>
      <c r="S7">
        <f t="shared" si="2"/>
        <v>720</v>
      </c>
      <c r="T7" s="2">
        <f t="shared" si="3"/>
        <v>13.888888888888889</v>
      </c>
      <c r="U7">
        <v>24</v>
      </c>
      <c r="V7" s="2">
        <f t="shared" si="4"/>
        <v>3.3333333333333335</v>
      </c>
      <c r="W7">
        <v>696</v>
      </c>
      <c r="X7">
        <v>0</v>
      </c>
      <c r="Y7">
        <v>0</v>
      </c>
      <c r="Z7">
        <v>201</v>
      </c>
      <c r="AA7" s="2">
        <f t="shared" si="5"/>
        <v>27.916666666666668</v>
      </c>
      <c r="AB7">
        <v>13</v>
      </c>
      <c r="AC7" s="2">
        <f t="shared" si="6"/>
        <v>1.8055555555555556</v>
      </c>
      <c r="AD7">
        <v>71</v>
      </c>
      <c r="AE7" s="2">
        <f t="shared" si="7"/>
        <v>9.8611111111111107</v>
      </c>
      <c r="AF7">
        <v>46</v>
      </c>
      <c r="AG7" s="2">
        <f t="shared" si="8"/>
        <v>6.3888888888888893</v>
      </c>
      <c r="AH7">
        <v>228</v>
      </c>
      <c r="AI7" s="2">
        <f t="shared" si="9"/>
        <v>31.666666666666668</v>
      </c>
      <c r="AJ7">
        <v>64</v>
      </c>
      <c r="AK7" s="2">
        <f t="shared" si="10"/>
        <v>8.8888888888888893</v>
      </c>
      <c r="AL7">
        <v>7</v>
      </c>
      <c r="AM7" s="2">
        <f t="shared" si="11"/>
        <v>0.97222222222222221</v>
      </c>
      <c r="AN7">
        <v>3</v>
      </c>
      <c r="AO7" s="2">
        <f t="shared" si="12"/>
        <v>0.41666666666666669</v>
      </c>
      <c r="AP7">
        <v>5</v>
      </c>
      <c r="AQ7" s="2">
        <f t="shared" si="13"/>
        <v>0.69444444444444442</v>
      </c>
      <c r="AR7">
        <v>18</v>
      </c>
      <c r="AS7" s="2">
        <f t="shared" si="14"/>
        <v>2.5</v>
      </c>
      <c r="AT7">
        <v>3</v>
      </c>
      <c r="AU7" s="2">
        <f t="shared" si="15"/>
        <v>0.41666666666666669</v>
      </c>
      <c r="AV7">
        <v>8</v>
      </c>
      <c r="AW7" s="2">
        <f t="shared" si="16"/>
        <v>1.1111111111111112</v>
      </c>
      <c r="AX7">
        <v>10</v>
      </c>
      <c r="AY7" s="2">
        <f t="shared" si="17"/>
        <v>1.3888888888888888</v>
      </c>
      <c r="AZ7">
        <v>19</v>
      </c>
      <c r="BA7" s="2">
        <f t="shared" si="18"/>
        <v>2.6388888888888888</v>
      </c>
      <c r="BB7" t="s">
        <v>54</v>
      </c>
    </row>
    <row r="8" spans="1:55" x14ac:dyDescent="0.4">
      <c r="A8" t="s">
        <v>49</v>
      </c>
      <c r="B8" t="s">
        <v>50</v>
      </c>
      <c r="C8" t="s">
        <v>51</v>
      </c>
      <c r="D8" t="s">
        <v>52</v>
      </c>
      <c r="E8" t="s">
        <v>60</v>
      </c>
      <c r="F8">
        <f t="shared" ca="1" si="19"/>
        <v>2690</v>
      </c>
      <c r="G8" t="s">
        <v>154</v>
      </c>
      <c r="H8">
        <v>592</v>
      </c>
      <c r="I8">
        <f>Дума_партии[[#This Row],[Число избирателей, внесенных в список избирателей на момент окончания голосования]]</f>
        <v>592</v>
      </c>
      <c r="J8">
        <v>500</v>
      </c>
      <c r="K8">
        <v>0</v>
      </c>
      <c r="L8">
        <v>196</v>
      </c>
      <c r="M8">
        <v>39</v>
      </c>
      <c r="N8" s="2">
        <f t="shared" si="0"/>
        <v>39.695945945945944</v>
      </c>
      <c r="O8" s="2">
        <f t="shared" si="1"/>
        <v>6.5878378378378377</v>
      </c>
      <c r="P8">
        <v>265</v>
      </c>
      <c r="Q8">
        <v>39</v>
      </c>
      <c r="R8">
        <v>196</v>
      </c>
      <c r="S8">
        <f t="shared" si="2"/>
        <v>235</v>
      </c>
      <c r="T8" s="2">
        <f t="shared" si="3"/>
        <v>16.595744680851062</v>
      </c>
      <c r="U8">
        <v>17</v>
      </c>
      <c r="V8" s="2">
        <f t="shared" si="4"/>
        <v>7.2340425531914896</v>
      </c>
      <c r="W8">
        <v>218</v>
      </c>
      <c r="X8">
        <v>0</v>
      </c>
      <c r="Y8">
        <v>0</v>
      </c>
      <c r="Z8">
        <v>53</v>
      </c>
      <c r="AA8" s="2">
        <f t="shared" si="5"/>
        <v>22.553191489361701</v>
      </c>
      <c r="AB8">
        <v>2</v>
      </c>
      <c r="AC8" s="2">
        <f t="shared" si="6"/>
        <v>0.85106382978723405</v>
      </c>
      <c r="AD8">
        <v>35</v>
      </c>
      <c r="AE8" s="2">
        <f t="shared" si="7"/>
        <v>14.893617021276595</v>
      </c>
      <c r="AF8">
        <v>17</v>
      </c>
      <c r="AG8" s="2">
        <f t="shared" si="8"/>
        <v>7.2340425531914896</v>
      </c>
      <c r="AH8">
        <v>65</v>
      </c>
      <c r="AI8" s="2">
        <f t="shared" si="9"/>
        <v>27.659574468085108</v>
      </c>
      <c r="AJ8">
        <v>18</v>
      </c>
      <c r="AK8" s="2">
        <f t="shared" si="10"/>
        <v>7.6595744680851068</v>
      </c>
      <c r="AL8">
        <v>2</v>
      </c>
      <c r="AM8" s="2">
        <f t="shared" si="11"/>
        <v>0.85106382978723405</v>
      </c>
      <c r="AN8">
        <v>3</v>
      </c>
      <c r="AO8" s="2">
        <f t="shared" si="12"/>
        <v>1.2765957446808511</v>
      </c>
      <c r="AP8">
        <v>3</v>
      </c>
      <c r="AQ8" s="2">
        <f t="shared" si="13"/>
        <v>1.2765957446808511</v>
      </c>
      <c r="AR8">
        <v>4</v>
      </c>
      <c r="AS8" s="2">
        <f t="shared" si="14"/>
        <v>1.7021276595744681</v>
      </c>
      <c r="AT8">
        <v>0</v>
      </c>
      <c r="AU8" s="2">
        <f t="shared" si="15"/>
        <v>0</v>
      </c>
      <c r="AV8">
        <v>3</v>
      </c>
      <c r="AW8" s="2">
        <f t="shared" si="16"/>
        <v>1.2765957446808511</v>
      </c>
      <c r="AX8">
        <v>4</v>
      </c>
      <c r="AY8" s="2">
        <f t="shared" si="17"/>
        <v>1.7021276595744681</v>
      </c>
      <c r="AZ8">
        <v>9</v>
      </c>
      <c r="BA8" s="2">
        <f t="shared" si="18"/>
        <v>3.8297872340425534</v>
      </c>
      <c r="BB8" t="s">
        <v>54</v>
      </c>
    </row>
    <row r="9" spans="1:55" x14ac:dyDescent="0.4">
      <c r="A9" t="s">
        <v>49</v>
      </c>
      <c r="B9" t="s">
        <v>50</v>
      </c>
      <c r="C9" t="s">
        <v>51</v>
      </c>
      <c r="D9" t="s">
        <v>52</v>
      </c>
      <c r="E9" t="s">
        <v>61</v>
      </c>
      <c r="F9">
        <f t="shared" ca="1" si="19"/>
        <v>2691</v>
      </c>
      <c r="G9" t="s">
        <v>156</v>
      </c>
      <c r="H9">
        <v>2431</v>
      </c>
      <c r="I9">
        <f>Дума_партии[[#This Row],[Число избирателей, внесенных в список избирателей на момент окончания голосования]]</f>
        <v>2431</v>
      </c>
      <c r="J9">
        <v>2200</v>
      </c>
      <c r="K9">
        <v>0</v>
      </c>
      <c r="L9">
        <v>806</v>
      </c>
      <c r="M9">
        <v>13</v>
      </c>
      <c r="N9" s="2">
        <f t="shared" si="0"/>
        <v>33.689839572192511</v>
      </c>
      <c r="O9" s="2">
        <f t="shared" si="1"/>
        <v>0.53475935828877008</v>
      </c>
      <c r="P9">
        <v>1379</v>
      </c>
      <c r="Q9">
        <v>13</v>
      </c>
      <c r="R9">
        <v>806</v>
      </c>
      <c r="S9">
        <f t="shared" si="2"/>
        <v>819</v>
      </c>
      <c r="T9" s="2">
        <f t="shared" si="3"/>
        <v>1.5873015873015872</v>
      </c>
      <c r="U9">
        <v>26</v>
      </c>
      <c r="V9" s="2">
        <f t="shared" si="4"/>
        <v>3.1746031746031744</v>
      </c>
      <c r="W9">
        <v>793</v>
      </c>
      <c r="X9">
        <v>2</v>
      </c>
      <c r="Y9">
        <v>0</v>
      </c>
      <c r="Z9">
        <v>286</v>
      </c>
      <c r="AA9" s="2">
        <f t="shared" si="5"/>
        <v>34.920634920634917</v>
      </c>
      <c r="AB9">
        <v>11</v>
      </c>
      <c r="AC9" s="2">
        <f t="shared" si="6"/>
        <v>1.343101343101343</v>
      </c>
      <c r="AD9">
        <v>90</v>
      </c>
      <c r="AE9" s="2">
        <f t="shared" si="7"/>
        <v>10.989010989010989</v>
      </c>
      <c r="AF9">
        <v>47</v>
      </c>
      <c r="AG9" s="2">
        <f t="shared" si="8"/>
        <v>5.7387057387057387</v>
      </c>
      <c r="AH9">
        <v>184</v>
      </c>
      <c r="AI9" s="2">
        <f t="shared" si="9"/>
        <v>22.466422466422465</v>
      </c>
      <c r="AJ9">
        <v>78</v>
      </c>
      <c r="AK9" s="2">
        <f t="shared" si="10"/>
        <v>9.5238095238095237</v>
      </c>
      <c r="AL9">
        <v>10</v>
      </c>
      <c r="AM9" s="2">
        <f t="shared" si="11"/>
        <v>1.2210012210012211</v>
      </c>
      <c r="AN9">
        <v>4</v>
      </c>
      <c r="AO9" s="2">
        <f t="shared" si="12"/>
        <v>0.48840048840048839</v>
      </c>
      <c r="AP9">
        <v>7</v>
      </c>
      <c r="AQ9" s="2">
        <f t="shared" si="13"/>
        <v>0.85470085470085466</v>
      </c>
      <c r="AR9">
        <v>26</v>
      </c>
      <c r="AS9" s="2">
        <f t="shared" si="14"/>
        <v>3.1746031746031744</v>
      </c>
      <c r="AT9">
        <v>0</v>
      </c>
      <c r="AU9" s="2">
        <f t="shared" si="15"/>
        <v>0</v>
      </c>
      <c r="AV9">
        <v>10</v>
      </c>
      <c r="AW9" s="2">
        <f t="shared" si="16"/>
        <v>1.2210012210012211</v>
      </c>
      <c r="AX9">
        <v>9</v>
      </c>
      <c r="AY9" s="2">
        <f t="shared" si="17"/>
        <v>1.098901098901099</v>
      </c>
      <c r="AZ9">
        <v>31</v>
      </c>
      <c r="BA9" s="2">
        <f t="shared" si="18"/>
        <v>3.785103785103785</v>
      </c>
      <c r="BB9" t="s">
        <v>54</v>
      </c>
    </row>
    <row r="10" spans="1:55" x14ac:dyDescent="0.4">
      <c r="A10" t="s">
        <v>49</v>
      </c>
      <c r="B10" t="s">
        <v>50</v>
      </c>
      <c r="C10" t="s">
        <v>51</v>
      </c>
      <c r="D10" t="s">
        <v>52</v>
      </c>
      <c r="E10" t="s">
        <v>62</v>
      </c>
      <c r="F10">
        <f t="shared" ca="1" si="19"/>
        <v>2692</v>
      </c>
      <c r="G10" t="s">
        <v>156</v>
      </c>
      <c r="H10">
        <v>2921</v>
      </c>
      <c r="I10">
        <f>Дума_партии[[#This Row],[Число избирателей, внесенных в список избирателей на момент окончания голосования]]</f>
        <v>2921</v>
      </c>
      <c r="J10">
        <v>2600</v>
      </c>
      <c r="K10">
        <v>0</v>
      </c>
      <c r="L10">
        <v>849</v>
      </c>
      <c r="M10">
        <v>14</v>
      </c>
      <c r="N10" s="2">
        <f t="shared" si="0"/>
        <v>29.544676480657309</v>
      </c>
      <c r="O10" s="2">
        <f t="shared" si="1"/>
        <v>0.47928791509756935</v>
      </c>
      <c r="P10">
        <v>1737</v>
      </c>
      <c r="Q10">
        <v>14</v>
      </c>
      <c r="R10">
        <v>849</v>
      </c>
      <c r="S10">
        <f t="shared" si="2"/>
        <v>863</v>
      </c>
      <c r="T10" s="2">
        <f t="shared" si="3"/>
        <v>1.6222479721900347</v>
      </c>
      <c r="U10">
        <v>31</v>
      </c>
      <c r="V10" s="2">
        <f t="shared" si="4"/>
        <v>3.5921205098493627</v>
      </c>
      <c r="W10">
        <v>832</v>
      </c>
      <c r="X10">
        <v>0</v>
      </c>
      <c r="Y10">
        <v>0</v>
      </c>
      <c r="Z10">
        <v>257</v>
      </c>
      <c r="AA10" s="2">
        <f t="shared" si="5"/>
        <v>29.779837775202783</v>
      </c>
      <c r="AB10">
        <v>11</v>
      </c>
      <c r="AC10" s="2">
        <f t="shared" si="6"/>
        <v>1.2746234067207416</v>
      </c>
      <c r="AD10">
        <v>90</v>
      </c>
      <c r="AE10" s="2">
        <f t="shared" si="7"/>
        <v>10.428736964078794</v>
      </c>
      <c r="AF10">
        <v>57</v>
      </c>
      <c r="AG10" s="2">
        <f t="shared" si="8"/>
        <v>6.6048667439165705</v>
      </c>
      <c r="AH10">
        <v>229</v>
      </c>
      <c r="AI10" s="2">
        <f t="shared" si="9"/>
        <v>26.535341830822713</v>
      </c>
      <c r="AJ10">
        <v>93</v>
      </c>
      <c r="AK10" s="2">
        <f t="shared" si="10"/>
        <v>10.776361529548089</v>
      </c>
      <c r="AL10">
        <v>18</v>
      </c>
      <c r="AM10" s="2">
        <f t="shared" si="11"/>
        <v>2.085747392815759</v>
      </c>
      <c r="AN10">
        <v>5</v>
      </c>
      <c r="AO10" s="2">
        <f t="shared" si="12"/>
        <v>0.57937427578215528</v>
      </c>
      <c r="AP10">
        <v>15</v>
      </c>
      <c r="AQ10" s="2">
        <f t="shared" si="13"/>
        <v>1.7381228273464657</v>
      </c>
      <c r="AR10">
        <v>19</v>
      </c>
      <c r="AS10" s="2">
        <f t="shared" si="14"/>
        <v>2.2016222479721899</v>
      </c>
      <c r="AT10">
        <v>1</v>
      </c>
      <c r="AU10" s="2">
        <f t="shared" si="15"/>
        <v>0.11587485515643106</v>
      </c>
      <c r="AV10">
        <v>11</v>
      </c>
      <c r="AW10" s="2">
        <f t="shared" si="16"/>
        <v>1.2746234067207416</v>
      </c>
      <c r="AX10">
        <v>6</v>
      </c>
      <c r="AY10" s="2">
        <f t="shared" si="17"/>
        <v>0.69524913093858631</v>
      </c>
      <c r="AZ10">
        <v>20</v>
      </c>
      <c r="BA10" s="2">
        <f t="shared" si="18"/>
        <v>2.3174971031286211</v>
      </c>
      <c r="BB10" t="s">
        <v>54</v>
      </c>
    </row>
    <row r="11" spans="1:55" x14ac:dyDescent="0.4">
      <c r="A11" t="s">
        <v>49</v>
      </c>
      <c r="B11" t="s">
        <v>50</v>
      </c>
      <c r="C11" t="s">
        <v>51</v>
      </c>
      <c r="D11" t="s">
        <v>52</v>
      </c>
      <c r="E11" t="s">
        <v>63</v>
      </c>
      <c r="F11">
        <f t="shared" ca="1" si="19"/>
        <v>2693</v>
      </c>
      <c r="G11" t="s">
        <v>156</v>
      </c>
      <c r="H11">
        <v>1557</v>
      </c>
      <c r="I11">
        <f>Дума_партии[[#This Row],[Число избирателей, внесенных в список избирателей на момент окончания голосования]]</f>
        <v>1557</v>
      </c>
      <c r="J11">
        <v>1400</v>
      </c>
      <c r="K11">
        <v>0</v>
      </c>
      <c r="L11">
        <v>474</v>
      </c>
      <c r="M11">
        <v>6</v>
      </c>
      <c r="N11" s="2">
        <f t="shared" si="0"/>
        <v>30.828516377649326</v>
      </c>
      <c r="O11" s="2">
        <f t="shared" si="1"/>
        <v>0.38535645472061658</v>
      </c>
      <c r="P11">
        <v>920</v>
      </c>
      <c r="Q11">
        <v>6</v>
      </c>
      <c r="R11">
        <v>474</v>
      </c>
      <c r="S11">
        <f t="shared" si="2"/>
        <v>480</v>
      </c>
      <c r="T11" s="2">
        <f t="shared" si="3"/>
        <v>1.25</v>
      </c>
      <c r="U11">
        <v>22</v>
      </c>
      <c r="V11" s="2">
        <f t="shared" si="4"/>
        <v>4.583333333333333</v>
      </c>
      <c r="W11">
        <v>458</v>
      </c>
      <c r="X11">
        <v>0</v>
      </c>
      <c r="Y11">
        <v>0</v>
      </c>
      <c r="Z11">
        <v>150</v>
      </c>
      <c r="AA11" s="2">
        <f t="shared" si="5"/>
        <v>31.25</v>
      </c>
      <c r="AB11">
        <v>8</v>
      </c>
      <c r="AC11" s="2">
        <f t="shared" si="6"/>
        <v>1.6666666666666667</v>
      </c>
      <c r="AD11">
        <v>42</v>
      </c>
      <c r="AE11" s="2">
        <f t="shared" si="7"/>
        <v>8.75</v>
      </c>
      <c r="AF11">
        <v>29</v>
      </c>
      <c r="AG11" s="2">
        <f t="shared" si="8"/>
        <v>6.041666666666667</v>
      </c>
      <c r="AH11">
        <v>128</v>
      </c>
      <c r="AI11" s="2">
        <f t="shared" si="9"/>
        <v>26.666666666666668</v>
      </c>
      <c r="AJ11">
        <v>52</v>
      </c>
      <c r="AK11" s="2">
        <f t="shared" si="10"/>
        <v>10.833333333333334</v>
      </c>
      <c r="AL11">
        <v>5</v>
      </c>
      <c r="AM11" s="2">
        <f t="shared" si="11"/>
        <v>1.0416666666666667</v>
      </c>
      <c r="AN11">
        <v>1</v>
      </c>
      <c r="AO11" s="2">
        <f t="shared" si="12"/>
        <v>0.20833333333333334</v>
      </c>
      <c r="AP11">
        <v>4</v>
      </c>
      <c r="AQ11" s="2">
        <f t="shared" si="13"/>
        <v>0.83333333333333337</v>
      </c>
      <c r="AR11">
        <v>9</v>
      </c>
      <c r="AS11" s="2">
        <f t="shared" si="14"/>
        <v>1.875</v>
      </c>
      <c r="AT11">
        <v>2</v>
      </c>
      <c r="AU11" s="2">
        <f t="shared" si="15"/>
        <v>0.41666666666666669</v>
      </c>
      <c r="AV11">
        <v>6</v>
      </c>
      <c r="AW11" s="2">
        <f t="shared" si="16"/>
        <v>1.25</v>
      </c>
      <c r="AX11">
        <v>6</v>
      </c>
      <c r="AY11" s="2">
        <f t="shared" si="17"/>
        <v>1.25</v>
      </c>
      <c r="AZ11">
        <v>16</v>
      </c>
      <c r="BA11" s="2">
        <f t="shared" si="18"/>
        <v>3.3333333333333335</v>
      </c>
      <c r="BB11" t="s">
        <v>54</v>
      </c>
    </row>
    <row r="12" spans="1:55" x14ac:dyDescent="0.4">
      <c r="A12" t="s">
        <v>49</v>
      </c>
      <c r="B12" t="s">
        <v>50</v>
      </c>
      <c r="C12" t="s">
        <v>51</v>
      </c>
      <c r="D12" t="s">
        <v>52</v>
      </c>
      <c r="E12" t="s">
        <v>64</v>
      </c>
      <c r="F12">
        <f t="shared" ca="1" si="19"/>
        <v>2694</v>
      </c>
      <c r="G12" t="s">
        <v>156</v>
      </c>
      <c r="H12">
        <v>2726</v>
      </c>
      <c r="I12">
        <f>Дума_партии[[#This Row],[Число избирателей, внесенных в список избирателей на момент окончания голосования]]</f>
        <v>2726</v>
      </c>
      <c r="J12">
        <v>2500</v>
      </c>
      <c r="K12">
        <v>0</v>
      </c>
      <c r="L12">
        <v>891</v>
      </c>
      <c r="M12">
        <v>6</v>
      </c>
      <c r="N12" s="2">
        <f t="shared" si="0"/>
        <v>32.905355832721938</v>
      </c>
      <c r="O12" s="2">
        <f t="shared" si="1"/>
        <v>0.22010271460014674</v>
      </c>
      <c r="P12">
        <v>1603</v>
      </c>
      <c r="Q12">
        <v>6</v>
      </c>
      <c r="R12">
        <v>891</v>
      </c>
      <c r="S12">
        <f t="shared" si="2"/>
        <v>897</v>
      </c>
      <c r="T12" s="2">
        <f t="shared" si="3"/>
        <v>0.66889632107023411</v>
      </c>
      <c r="U12">
        <v>50</v>
      </c>
      <c r="V12" s="2">
        <f t="shared" si="4"/>
        <v>5.574136008918618</v>
      </c>
      <c r="W12">
        <v>847</v>
      </c>
      <c r="X12">
        <v>0</v>
      </c>
      <c r="Y12">
        <v>0</v>
      </c>
      <c r="Z12">
        <v>259</v>
      </c>
      <c r="AA12" s="2">
        <f t="shared" si="5"/>
        <v>28.87402452619844</v>
      </c>
      <c r="AB12">
        <v>17</v>
      </c>
      <c r="AC12" s="2">
        <f t="shared" si="6"/>
        <v>1.89520624303233</v>
      </c>
      <c r="AD12">
        <v>102</v>
      </c>
      <c r="AE12" s="2">
        <f t="shared" si="7"/>
        <v>11.371237458193979</v>
      </c>
      <c r="AF12">
        <v>35</v>
      </c>
      <c r="AG12" s="2">
        <f t="shared" si="8"/>
        <v>3.9018952062430325</v>
      </c>
      <c r="AH12">
        <v>238</v>
      </c>
      <c r="AI12" s="2">
        <f t="shared" si="9"/>
        <v>26.532887402452619</v>
      </c>
      <c r="AJ12">
        <v>75</v>
      </c>
      <c r="AK12" s="2">
        <f t="shared" si="10"/>
        <v>8.3612040133779271</v>
      </c>
      <c r="AL12">
        <v>23</v>
      </c>
      <c r="AM12" s="2">
        <f t="shared" si="11"/>
        <v>2.5641025641025643</v>
      </c>
      <c r="AN12">
        <v>6</v>
      </c>
      <c r="AO12" s="2">
        <f t="shared" si="12"/>
        <v>0.66889632107023411</v>
      </c>
      <c r="AP12">
        <v>16</v>
      </c>
      <c r="AQ12" s="2">
        <f t="shared" si="13"/>
        <v>1.7837235228539576</v>
      </c>
      <c r="AR12">
        <v>13</v>
      </c>
      <c r="AS12" s="2">
        <f t="shared" si="14"/>
        <v>1.4492753623188406</v>
      </c>
      <c r="AT12">
        <v>4</v>
      </c>
      <c r="AU12" s="2">
        <f t="shared" si="15"/>
        <v>0.44593088071348941</v>
      </c>
      <c r="AV12">
        <v>9</v>
      </c>
      <c r="AW12" s="2">
        <f t="shared" si="16"/>
        <v>1.0033444816053512</v>
      </c>
      <c r="AX12">
        <v>12</v>
      </c>
      <c r="AY12" s="2">
        <f t="shared" si="17"/>
        <v>1.3377926421404682</v>
      </c>
      <c r="AZ12">
        <v>38</v>
      </c>
      <c r="BA12" s="2">
        <f t="shared" si="18"/>
        <v>4.2363433667781498</v>
      </c>
      <c r="BB12" t="s">
        <v>54</v>
      </c>
    </row>
    <row r="13" spans="1:55" x14ac:dyDescent="0.4">
      <c r="A13" t="s">
        <v>49</v>
      </c>
      <c r="B13" t="s">
        <v>50</v>
      </c>
      <c r="C13" t="s">
        <v>51</v>
      </c>
      <c r="D13" t="s">
        <v>52</v>
      </c>
      <c r="E13" t="s">
        <v>65</v>
      </c>
      <c r="F13">
        <f t="shared" ca="1" si="19"/>
        <v>2695</v>
      </c>
      <c r="G13" t="s">
        <v>156</v>
      </c>
      <c r="H13">
        <v>2354</v>
      </c>
      <c r="I13">
        <f>Дума_партии[[#This Row],[Число избирателей, внесенных в список избирателей на момент окончания голосования]]</f>
        <v>2354</v>
      </c>
      <c r="J13">
        <v>2100</v>
      </c>
      <c r="K13">
        <v>0</v>
      </c>
      <c r="L13">
        <v>795</v>
      </c>
      <c r="M13">
        <v>12</v>
      </c>
      <c r="N13" s="2">
        <f t="shared" si="0"/>
        <v>34.282073067119796</v>
      </c>
      <c r="O13" s="2">
        <f t="shared" si="1"/>
        <v>0.50977060322854717</v>
      </c>
      <c r="P13">
        <v>1293</v>
      </c>
      <c r="Q13">
        <v>12</v>
      </c>
      <c r="R13">
        <v>795</v>
      </c>
      <c r="S13">
        <f t="shared" si="2"/>
        <v>807</v>
      </c>
      <c r="T13" s="2">
        <f t="shared" si="3"/>
        <v>1.486988847583643</v>
      </c>
      <c r="U13">
        <v>33</v>
      </c>
      <c r="V13" s="2">
        <f t="shared" si="4"/>
        <v>4.0892193308550189</v>
      </c>
      <c r="W13">
        <v>774</v>
      </c>
      <c r="X13">
        <v>0</v>
      </c>
      <c r="Y13">
        <v>0</v>
      </c>
      <c r="Z13">
        <v>264</v>
      </c>
      <c r="AA13" s="2">
        <f t="shared" si="5"/>
        <v>32.713754646840151</v>
      </c>
      <c r="AB13">
        <v>10</v>
      </c>
      <c r="AC13" s="2">
        <f t="shared" si="6"/>
        <v>1.2391573729863692</v>
      </c>
      <c r="AD13">
        <v>82</v>
      </c>
      <c r="AE13" s="2">
        <f t="shared" si="7"/>
        <v>10.161090458488228</v>
      </c>
      <c r="AF13">
        <v>44</v>
      </c>
      <c r="AG13" s="2">
        <f t="shared" si="8"/>
        <v>5.4522924411400249</v>
      </c>
      <c r="AH13">
        <v>218</v>
      </c>
      <c r="AI13" s="2">
        <f t="shared" si="9"/>
        <v>27.01363073110285</v>
      </c>
      <c r="AJ13">
        <v>69</v>
      </c>
      <c r="AK13" s="2">
        <f t="shared" si="10"/>
        <v>8.5501858736059475</v>
      </c>
      <c r="AL13">
        <v>6</v>
      </c>
      <c r="AM13" s="2">
        <f t="shared" si="11"/>
        <v>0.74349442379182151</v>
      </c>
      <c r="AN13">
        <v>1</v>
      </c>
      <c r="AO13" s="2">
        <f t="shared" si="12"/>
        <v>0.12391573729863693</v>
      </c>
      <c r="AP13">
        <v>12</v>
      </c>
      <c r="AQ13" s="2">
        <f t="shared" si="13"/>
        <v>1.486988847583643</v>
      </c>
      <c r="AR13">
        <v>16</v>
      </c>
      <c r="AS13" s="2">
        <f t="shared" si="14"/>
        <v>1.9826517967781909</v>
      </c>
      <c r="AT13">
        <v>2</v>
      </c>
      <c r="AU13" s="2">
        <f t="shared" si="15"/>
        <v>0.24783147459727387</v>
      </c>
      <c r="AV13">
        <v>4</v>
      </c>
      <c r="AW13" s="2">
        <f t="shared" si="16"/>
        <v>0.49566294919454773</v>
      </c>
      <c r="AX13">
        <v>13</v>
      </c>
      <c r="AY13" s="2">
        <f t="shared" si="17"/>
        <v>1.6109045848822801</v>
      </c>
      <c r="AZ13">
        <v>33</v>
      </c>
      <c r="BA13" s="2">
        <f t="shared" si="18"/>
        <v>4.0892193308550189</v>
      </c>
      <c r="BB13" t="s">
        <v>54</v>
      </c>
    </row>
    <row r="14" spans="1:55" x14ac:dyDescent="0.4">
      <c r="A14" t="s">
        <v>49</v>
      </c>
      <c r="B14" t="s">
        <v>50</v>
      </c>
      <c r="C14" t="s">
        <v>51</v>
      </c>
      <c r="D14" t="s">
        <v>52</v>
      </c>
      <c r="E14" t="s">
        <v>66</v>
      </c>
      <c r="F14">
        <f t="shared" ca="1" si="19"/>
        <v>2696</v>
      </c>
      <c r="G14" t="s">
        <v>156</v>
      </c>
      <c r="H14">
        <v>1564</v>
      </c>
      <c r="I14">
        <f>Дума_партии[[#This Row],[Число избирателей, внесенных в список избирателей на момент окончания голосования]]</f>
        <v>1564</v>
      </c>
      <c r="J14">
        <v>1400</v>
      </c>
      <c r="K14">
        <v>0</v>
      </c>
      <c r="L14">
        <v>462</v>
      </c>
      <c r="M14">
        <v>4</v>
      </c>
      <c r="N14" s="2">
        <f t="shared" si="0"/>
        <v>29.795396419437338</v>
      </c>
      <c r="O14" s="2">
        <f t="shared" si="1"/>
        <v>0.25575447570332482</v>
      </c>
      <c r="P14">
        <v>934</v>
      </c>
      <c r="Q14">
        <v>4</v>
      </c>
      <c r="R14">
        <v>462</v>
      </c>
      <c r="S14">
        <f t="shared" si="2"/>
        <v>466</v>
      </c>
      <c r="T14" s="2">
        <f t="shared" si="3"/>
        <v>0.85836909871244638</v>
      </c>
      <c r="U14">
        <v>23</v>
      </c>
      <c r="V14" s="2">
        <f t="shared" si="4"/>
        <v>4.9356223175965663</v>
      </c>
      <c r="W14">
        <v>443</v>
      </c>
      <c r="X14">
        <v>0</v>
      </c>
      <c r="Y14">
        <v>0</v>
      </c>
      <c r="Z14">
        <v>140</v>
      </c>
      <c r="AA14" s="2">
        <f t="shared" si="5"/>
        <v>30.042918454935624</v>
      </c>
      <c r="AB14">
        <v>8</v>
      </c>
      <c r="AC14" s="2">
        <f t="shared" si="6"/>
        <v>1.7167381974248928</v>
      </c>
      <c r="AD14">
        <v>53</v>
      </c>
      <c r="AE14" s="2">
        <f t="shared" si="7"/>
        <v>11.373390557939913</v>
      </c>
      <c r="AF14">
        <v>32</v>
      </c>
      <c r="AG14" s="2">
        <f t="shared" si="8"/>
        <v>6.866952789699571</v>
      </c>
      <c r="AH14">
        <v>100</v>
      </c>
      <c r="AI14" s="2">
        <f t="shared" si="9"/>
        <v>21.459227467811157</v>
      </c>
      <c r="AJ14">
        <v>62</v>
      </c>
      <c r="AK14" s="2">
        <f t="shared" si="10"/>
        <v>13.304721030042918</v>
      </c>
      <c r="AL14">
        <v>4</v>
      </c>
      <c r="AM14" s="2">
        <f t="shared" si="11"/>
        <v>0.85836909871244638</v>
      </c>
      <c r="AN14">
        <v>3</v>
      </c>
      <c r="AO14" s="2">
        <f t="shared" si="12"/>
        <v>0.64377682403433478</v>
      </c>
      <c r="AP14">
        <v>5</v>
      </c>
      <c r="AQ14" s="2">
        <f t="shared" si="13"/>
        <v>1.0729613733905579</v>
      </c>
      <c r="AR14">
        <v>12</v>
      </c>
      <c r="AS14" s="2">
        <f t="shared" si="14"/>
        <v>2.5751072961373391</v>
      </c>
      <c r="AT14">
        <v>0</v>
      </c>
      <c r="AU14" s="2">
        <f t="shared" si="15"/>
        <v>0</v>
      </c>
      <c r="AV14">
        <v>4</v>
      </c>
      <c r="AW14" s="2">
        <f t="shared" si="16"/>
        <v>0.85836909871244638</v>
      </c>
      <c r="AX14">
        <v>7</v>
      </c>
      <c r="AY14" s="2">
        <f t="shared" si="17"/>
        <v>1.502145922746781</v>
      </c>
      <c r="AZ14">
        <v>13</v>
      </c>
      <c r="BA14" s="2">
        <f t="shared" si="18"/>
        <v>2.7896995708154506</v>
      </c>
      <c r="BB14" t="s">
        <v>54</v>
      </c>
    </row>
    <row r="15" spans="1:55" x14ac:dyDescent="0.4">
      <c r="A15" t="s">
        <v>49</v>
      </c>
      <c r="B15" t="s">
        <v>50</v>
      </c>
      <c r="C15" t="s">
        <v>51</v>
      </c>
      <c r="D15" t="s">
        <v>52</v>
      </c>
      <c r="E15" t="s">
        <v>67</v>
      </c>
      <c r="F15">
        <f t="shared" ca="1" si="19"/>
        <v>2697</v>
      </c>
      <c r="G15" t="s">
        <v>156</v>
      </c>
      <c r="H15">
        <v>1778</v>
      </c>
      <c r="I15">
        <f>Дума_партии[[#This Row],[Число избирателей, внесенных в список избирателей на момент окончания голосования]]</f>
        <v>1778</v>
      </c>
      <c r="J15">
        <v>1600</v>
      </c>
      <c r="K15">
        <v>0</v>
      </c>
      <c r="L15">
        <v>579</v>
      </c>
      <c r="M15">
        <v>48</v>
      </c>
      <c r="N15" s="2">
        <f t="shared" si="0"/>
        <v>35.26434195725534</v>
      </c>
      <c r="O15" s="2">
        <f t="shared" si="1"/>
        <v>2.6996625421822271</v>
      </c>
      <c r="P15">
        <v>973</v>
      </c>
      <c r="Q15">
        <v>48</v>
      </c>
      <c r="R15">
        <v>579</v>
      </c>
      <c r="S15">
        <f t="shared" si="2"/>
        <v>627</v>
      </c>
      <c r="T15" s="2">
        <f t="shared" si="3"/>
        <v>7.6555023923444976</v>
      </c>
      <c r="U15">
        <v>29</v>
      </c>
      <c r="V15" s="2">
        <f t="shared" si="4"/>
        <v>4.6251993620414673</v>
      </c>
      <c r="W15">
        <v>598</v>
      </c>
      <c r="X15">
        <v>0</v>
      </c>
      <c r="Y15">
        <v>0</v>
      </c>
      <c r="Z15">
        <v>196</v>
      </c>
      <c r="AA15" s="2">
        <f t="shared" si="5"/>
        <v>31.259968102073366</v>
      </c>
      <c r="AB15">
        <v>8</v>
      </c>
      <c r="AC15" s="2">
        <f t="shared" si="6"/>
        <v>1.2759170653907497</v>
      </c>
      <c r="AD15">
        <v>66</v>
      </c>
      <c r="AE15" s="2">
        <f t="shared" si="7"/>
        <v>10.526315789473685</v>
      </c>
      <c r="AF15">
        <v>23</v>
      </c>
      <c r="AG15" s="2">
        <f t="shared" si="8"/>
        <v>3.668261562998405</v>
      </c>
      <c r="AH15">
        <v>191</v>
      </c>
      <c r="AI15" s="2">
        <f t="shared" si="9"/>
        <v>30.462519936204146</v>
      </c>
      <c r="AJ15">
        <v>48</v>
      </c>
      <c r="AK15" s="2">
        <f t="shared" si="10"/>
        <v>7.6555023923444976</v>
      </c>
      <c r="AL15">
        <v>6</v>
      </c>
      <c r="AM15" s="2">
        <f t="shared" si="11"/>
        <v>0.9569377990430622</v>
      </c>
      <c r="AN15">
        <v>7</v>
      </c>
      <c r="AO15" s="2">
        <f t="shared" si="12"/>
        <v>1.1164274322169059</v>
      </c>
      <c r="AP15">
        <v>13</v>
      </c>
      <c r="AQ15" s="2">
        <f t="shared" si="13"/>
        <v>2.073365231259968</v>
      </c>
      <c r="AR15">
        <v>14</v>
      </c>
      <c r="AS15" s="2">
        <f t="shared" si="14"/>
        <v>2.2328548644338118</v>
      </c>
      <c r="AT15">
        <v>4</v>
      </c>
      <c r="AU15" s="2">
        <f t="shared" si="15"/>
        <v>0.63795853269537484</v>
      </c>
      <c r="AV15">
        <v>6</v>
      </c>
      <c r="AW15" s="2">
        <f t="shared" si="16"/>
        <v>0.9569377990430622</v>
      </c>
      <c r="AX15">
        <v>0</v>
      </c>
      <c r="AY15" s="2">
        <f t="shared" si="17"/>
        <v>0</v>
      </c>
      <c r="AZ15">
        <v>16</v>
      </c>
      <c r="BA15" s="2">
        <f t="shared" si="18"/>
        <v>2.5518341307814993</v>
      </c>
      <c r="BB15" t="s">
        <v>54</v>
      </c>
    </row>
    <row r="16" spans="1:55" x14ac:dyDescent="0.4">
      <c r="A16" t="s">
        <v>49</v>
      </c>
      <c r="B16" t="s">
        <v>50</v>
      </c>
      <c r="C16" t="s">
        <v>51</v>
      </c>
      <c r="D16" t="s">
        <v>52</v>
      </c>
      <c r="E16" t="s">
        <v>68</v>
      </c>
      <c r="F16">
        <f t="shared" ca="1" si="19"/>
        <v>2698</v>
      </c>
      <c r="G16" t="s">
        <v>157</v>
      </c>
      <c r="H16">
        <v>1218</v>
      </c>
      <c r="I16">
        <f>Дума_партии[[#This Row],[Число избирателей, внесенных в список избирателей на момент окончания голосования]]</f>
        <v>1218</v>
      </c>
      <c r="J16">
        <v>1100</v>
      </c>
      <c r="K16">
        <v>0</v>
      </c>
      <c r="L16">
        <v>462</v>
      </c>
      <c r="M16">
        <v>29</v>
      </c>
      <c r="N16" s="2">
        <f t="shared" si="0"/>
        <v>40.311986863710999</v>
      </c>
      <c r="O16" s="2">
        <f t="shared" si="1"/>
        <v>2.3809523809523809</v>
      </c>
      <c r="P16">
        <v>609</v>
      </c>
      <c r="Q16">
        <v>29</v>
      </c>
      <c r="R16">
        <v>462</v>
      </c>
      <c r="S16">
        <f t="shared" si="2"/>
        <v>491</v>
      </c>
      <c r="T16" s="2">
        <f t="shared" si="3"/>
        <v>5.9063136456211813</v>
      </c>
      <c r="U16">
        <v>31</v>
      </c>
      <c r="V16" s="2">
        <f t="shared" si="4"/>
        <v>6.313645621181263</v>
      </c>
      <c r="W16">
        <v>460</v>
      </c>
      <c r="X16">
        <v>0</v>
      </c>
      <c r="Y16">
        <v>0</v>
      </c>
      <c r="Z16">
        <v>158</v>
      </c>
      <c r="AA16" s="2">
        <f t="shared" si="5"/>
        <v>32.179226069246432</v>
      </c>
      <c r="AB16">
        <v>8</v>
      </c>
      <c r="AC16" s="2">
        <f t="shared" si="6"/>
        <v>1.629327902240326</v>
      </c>
      <c r="AD16">
        <v>48</v>
      </c>
      <c r="AE16" s="2">
        <f t="shared" si="7"/>
        <v>9.7759674134419559</v>
      </c>
      <c r="AF16">
        <v>31</v>
      </c>
      <c r="AG16" s="2">
        <f t="shared" si="8"/>
        <v>6.313645621181263</v>
      </c>
      <c r="AH16">
        <v>136</v>
      </c>
      <c r="AI16" s="2">
        <f t="shared" si="9"/>
        <v>27.698574338085539</v>
      </c>
      <c r="AJ16">
        <v>33</v>
      </c>
      <c r="AK16" s="2">
        <f t="shared" si="10"/>
        <v>6.7209775967413439</v>
      </c>
      <c r="AL16">
        <v>12</v>
      </c>
      <c r="AM16" s="2">
        <f t="shared" si="11"/>
        <v>2.443991853360489</v>
      </c>
      <c r="AN16">
        <v>1</v>
      </c>
      <c r="AO16" s="2">
        <f t="shared" si="12"/>
        <v>0.20366598778004075</v>
      </c>
      <c r="AP16">
        <v>2</v>
      </c>
      <c r="AQ16" s="2">
        <f t="shared" si="13"/>
        <v>0.40733197556008149</v>
      </c>
      <c r="AR16">
        <v>10</v>
      </c>
      <c r="AS16" s="2">
        <f t="shared" si="14"/>
        <v>2.0366598778004072</v>
      </c>
      <c r="AT16">
        <v>0</v>
      </c>
      <c r="AU16" s="2">
        <f t="shared" si="15"/>
        <v>0</v>
      </c>
      <c r="AV16">
        <v>5</v>
      </c>
      <c r="AW16" s="2">
        <f t="shared" si="16"/>
        <v>1.0183299389002036</v>
      </c>
      <c r="AX16">
        <v>3</v>
      </c>
      <c r="AY16" s="2">
        <f t="shared" si="17"/>
        <v>0.61099796334012224</v>
      </c>
      <c r="AZ16">
        <v>13</v>
      </c>
      <c r="BA16" s="2">
        <f t="shared" si="18"/>
        <v>2.6476578411405294</v>
      </c>
      <c r="BB16" t="s">
        <v>54</v>
      </c>
    </row>
    <row r="17" spans="1:55" x14ac:dyDescent="0.4">
      <c r="A17" t="s">
        <v>49</v>
      </c>
      <c r="B17" t="s">
        <v>50</v>
      </c>
      <c r="C17" t="s">
        <v>51</v>
      </c>
      <c r="D17" t="s">
        <v>52</v>
      </c>
      <c r="E17" t="s">
        <v>69</v>
      </c>
      <c r="F17">
        <f t="shared" ca="1" si="19"/>
        <v>2699</v>
      </c>
      <c r="G17" t="s">
        <v>159</v>
      </c>
      <c r="H17">
        <v>1226</v>
      </c>
      <c r="I17">
        <f>Дума_партии[[#This Row],[Число избирателей, внесенных в список избирателей на момент окончания голосования]]</f>
        <v>1226</v>
      </c>
      <c r="J17">
        <v>1100</v>
      </c>
      <c r="K17">
        <v>0</v>
      </c>
      <c r="L17">
        <v>494</v>
      </c>
      <c r="M17">
        <v>55</v>
      </c>
      <c r="N17" s="2">
        <f t="shared" si="0"/>
        <v>44.779771615008158</v>
      </c>
      <c r="O17" s="2">
        <f t="shared" si="1"/>
        <v>4.4861337683523654</v>
      </c>
      <c r="P17">
        <v>551</v>
      </c>
      <c r="Q17">
        <v>55</v>
      </c>
      <c r="R17">
        <v>494</v>
      </c>
      <c r="S17">
        <f t="shared" si="2"/>
        <v>549</v>
      </c>
      <c r="T17" s="2">
        <f t="shared" si="3"/>
        <v>10.018214936247723</v>
      </c>
      <c r="U17">
        <v>27</v>
      </c>
      <c r="V17" s="2">
        <f t="shared" si="4"/>
        <v>4.918032786885246</v>
      </c>
      <c r="W17">
        <v>522</v>
      </c>
      <c r="X17">
        <v>0</v>
      </c>
      <c r="Y17">
        <v>0</v>
      </c>
      <c r="Z17">
        <v>207</v>
      </c>
      <c r="AA17" s="2">
        <f t="shared" si="5"/>
        <v>37.704918032786885</v>
      </c>
      <c r="AB17">
        <v>2</v>
      </c>
      <c r="AC17" s="2">
        <f t="shared" si="6"/>
        <v>0.36429872495446264</v>
      </c>
      <c r="AD17">
        <v>63</v>
      </c>
      <c r="AE17" s="2">
        <f t="shared" si="7"/>
        <v>11.475409836065573</v>
      </c>
      <c r="AF17">
        <v>22</v>
      </c>
      <c r="AG17" s="2">
        <f t="shared" si="8"/>
        <v>4.007285974499089</v>
      </c>
      <c r="AH17">
        <v>135</v>
      </c>
      <c r="AI17" s="2">
        <f t="shared" si="9"/>
        <v>24.590163934426229</v>
      </c>
      <c r="AJ17">
        <v>46</v>
      </c>
      <c r="AK17" s="2">
        <f t="shared" si="10"/>
        <v>8.3788706739526404</v>
      </c>
      <c r="AL17">
        <v>2</v>
      </c>
      <c r="AM17" s="2">
        <f t="shared" si="11"/>
        <v>0.36429872495446264</v>
      </c>
      <c r="AN17">
        <v>1</v>
      </c>
      <c r="AO17" s="2">
        <f t="shared" si="12"/>
        <v>0.18214936247723132</v>
      </c>
      <c r="AP17">
        <v>4</v>
      </c>
      <c r="AQ17" s="2">
        <f t="shared" si="13"/>
        <v>0.72859744990892528</v>
      </c>
      <c r="AR17">
        <v>16</v>
      </c>
      <c r="AS17" s="2">
        <f t="shared" si="14"/>
        <v>2.9143897996357011</v>
      </c>
      <c r="AT17">
        <v>2</v>
      </c>
      <c r="AU17" s="2">
        <f t="shared" si="15"/>
        <v>0.36429872495446264</v>
      </c>
      <c r="AV17">
        <v>0</v>
      </c>
      <c r="AW17" s="2">
        <f t="shared" si="16"/>
        <v>0</v>
      </c>
      <c r="AX17">
        <v>2</v>
      </c>
      <c r="AY17" s="2">
        <f t="shared" si="17"/>
        <v>0.36429872495446264</v>
      </c>
      <c r="AZ17">
        <v>20</v>
      </c>
      <c r="BA17" s="2">
        <f t="shared" si="18"/>
        <v>3.6429872495446265</v>
      </c>
      <c r="BB17" t="s">
        <v>54</v>
      </c>
    </row>
    <row r="18" spans="1:55" x14ac:dyDescent="0.4">
      <c r="A18" t="s">
        <v>49</v>
      </c>
      <c r="B18" t="s">
        <v>50</v>
      </c>
      <c r="C18" t="s">
        <v>51</v>
      </c>
      <c r="D18" t="s">
        <v>52</v>
      </c>
      <c r="E18" t="s">
        <v>70</v>
      </c>
      <c r="F18">
        <f t="shared" ca="1" si="19"/>
        <v>2700</v>
      </c>
      <c r="G18" t="s">
        <v>160</v>
      </c>
      <c r="H18">
        <v>463</v>
      </c>
      <c r="I18">
        <f>Дума_партии[[#This Row],[Число избирателей, внесенных в список избирателей на момент окончания голосования]]</f>
        <v>463</v>
      </c>
      <c r="J18">
        <v>400</v>
      </c>
      <c r="K18">
        <v>0</v>
      </c>
      <c r="L18">
        <v>139</v>
      </c>
      <c r="M18">
        <v>17</v>
      </c>
      <c r="N18" s="2">
        <f t="shared" si="0"/>
        <v>33.693304535637147</v>
      </c>
      <c r="O18" s="2">
        <f t="shared" si="1"/>
        <v>3.6717062634989199</v>
      </c>
      <c r="P18">
        <v>244</v>
      </c>
      <c r="Q18">
        <v>17</v>
      </c>
      <c r="R18">
        <v>139</v>
      </c>
      <c r="S18">
        <f t="shared" si="2"/>
        <v>156</v>
      </c>
      <c r="T18" s="2">
        <f t="shared" si="3"/>
        <v>10.897435897435898</v>
      </c>
      <c r="U18">
        <v>12</v>
      </c>
      <c r="V18" s="2">
        <f t="shared" si="4"/>
        <v>7.6923076923076925</v>
      </c>
      <c r="W18">
        <v>144</v>
      </c>
      <c r="X18">
        <v>0</v>
      </c>
      <c r="Y18">
        <v>0</v>
      </c>
      <c r="Z18">
        <v>45</v>
      </c>
      <c r="AA18" s="2">
        <f t="shared" si="5"/>
        <v>28.846153846153847</v>
      </c>
      <c r="AB18">
        <v>1</v>
      </c>
      <c r="AC18" s="2">
        <f t="shared" si="6"/>
        <v>0.64102564102564108</v>
      </c>
      <c r="AD18">
        <v>22</v>
      </c>
      <c r="AE18" s="2">
        <f t="shared" si="7"/>
        <v>14.102564102564102</v>
      </c>
      <c r="AF18">
        <v>5</v>
      </c>
      <c r="AG18" s="2">
        <f t="shared" si="8"/>
        <v>3.2051282051282053</v>
      </c>
      <c r="AH18">
        <v>32</v>
      </c>
      <c r="AI18" s="2">
        <f t="shared" si="9"/>
        <v>20.512820512820515</v>
      </c>
      <c r="AJ18">
        <v>20</v>
      </c>
      <c r="AK18" s="2">
        <f t="shared" si="10"/>
        <v>12.820512820512821</v>
      </c>
      <c r="AL18">
        <v>0</v>
      </c>
      <c r="AM18" s="2">
        <f t="shared" si="11"/>
        <v>0</v>
      </c>
      <c r="AN18">
        <v>1</v>
      </c>
      <c r="AO18" s="2">
        <f t="shared" si="12"/>
        <v>0.64102564102564108</v>
      </c>
      <c r="AP18">
        <v>0</v>
      </c>
      <c r="AQ18" s="2">
        <f t="shared" si="13"/>
        <v>0</v>
      </c>
      <c r="AR18">
        <v>5</v>
      </c>
      <c r="AS18" s="2">
        <f t="shared" si="14"/>
        <v>3.2051282051282053</v>
      </c>
      <c r="AT18">
        <v>0</v>
      </c>
      <c r="AU18" s="2">
        <f t="shared" si="15"/>
        <v>0</v>
      </c>
      <c r="AV18">
        <v>1</v>
      </c>
      <c r="AW18" s="2">
        <f t="shared" si="16"/>
        <v>0.64102564102564108</v>
      </c>
      <c r="AX18">
        <v>4</v>
      </c>
      <c r="AY18" s="2">
        <f t="shared" si="17"/>
        <v>2.5641025641025643</v>
      </c>
      <c r="AZ18">
        <v>8</v>
      </c>
      <c r="BA18" s="2">
        <f t="shared" si="18"/>
        <v>5.1282051282051286</v>
      </c>
      <c r="BB18" t="s">
        <v>54</v>
      </c>
    </row>
    <row r="19" spans="1:55" x14ac:dyDescent="0.4">
      <c r="A19" t="s">
        <v>49</v>
      </c>
      <c r="B19" t="s">
        <v>50</v>
      </c>
      <c r="C19" t="s">
        <v>51</v>
      </c>
      <c r="D19" t="s">
        <v>52</v>
      </c>
      <c r="E19" t="s">
        <v>71</v>
      </c>
      <c r="F19">
        <f t="shared" ca="1" si="19"/>
        <v>2701</v>
      </c>
      <c r="G19" t="s">
        <v>161</v>
      </c>
      <c r="H19">
        <v>672</v>
      </c>
      <c r="I19">
        <f>Дума_партии[[#This Row],[Число избирателей, внесенных в список избирателей на момент окончания голосования]]</f>
        <v>672</v>
      </c>
      <c r="J19">
        <v>600</v>
      </c>
      <c r="K19">
        <v>0</v>
      </c>
      <c r="L19">
        <v>259</v>
      </c>
      <c r="M19">
        <v>48</v>
      </c>
      <c r="N19" s="2">
        <f t="shared" si="0"/>
        <v>45.68452380952381</v>
      </c>
      <c r="O19" s="2">
        <f t="shared" si="1"/>
        <v>7.1428571428571432</v>
      </c>
      <c r="P19">
        <v>293</v>
      </c>
      <c r="Q19">
        <v>48</v>
      </c>
      <c r="R19">
        <v>259</v>
      </c>
      <c r="S19">
        <f t="shared" si="2"/>
        <v>307</v>
      </c>
      <c r="T19" s="2">
        <f t="shared" si="3"/>
        <v>15.635179153094462</v>
      </c>
      <c r="U19">
        <v>19</v>
      </c>
      <c r="V19" s="2">
        <f t="shared" si="4"/>
        <v>6.1889250814332248</v>
      </c>
      <c r="W19">
        <v>288</v>
      </c>
      <c r="X19">
        <v>0</v>
      </c>
      <c r="Y19">
        <v>0</v>
      </c>
      <c r="Z19">
        <v>81</v>
      </c>
      <c r="AA19" s="2">
        <f t="shared" si="5"/>
        <v>26.384364820846905</v>
      </c>
      <c r="AB19">
        <v>4</v>
      </c>
      <c r="AC19" s="2">
        <f t="shared" si="6"/>
        <v>1.3029315960912051</v>
      </c>
      <c r="AD19">
        <v>37</v>
      </c>
      <c r="AE19" s="2">
        <f t="shared" si="7"/>
        <v>12.052117263843648</v>
      </c>
      <c r="AF19">
        <v>8</v>
      </c>
      <c r="AG19" s="2">
        <f t="shared" si="8"/>
        <v>2.6058631921824102</v>
      </c>
      <c r="AH19">
        <v>100</v>
      </c>
      <c r="AI19" s="2">
        <f t="shared" si="9"/>
        <v>32.573289902280131</v>
      </c>
      <c r="AJ19">
        <v>26</v>
      </c>
      <c r="AK19" s="2">
        <f t="shared" si="10"/>
        <v>8.4690553745928341</v>
      </c>
      <c r="AL19">
        <v>3</v>
      </c>
      <c r="AM19" s="2">
        <f t="shared" si="11"/>
        <v>0.9771986970684039</v>
      </c>
      <c r="AN19">
        <v>0</v>
      </c>
      <c r="AO19" s="2">
        <f t="shared" si="12"/>
        <v>0</v>
      </c>
      <c r="AP19">
        <v>3</v>
      </c>
      <c r="AQ19" s="2">
        <f t="shared" si="13"/>
        <v>0.9771986970684039</v>
      </c>
      <c r="AR19">
        <v>7</v>
      </c>
      <c r="AS19" s="2">
        <f t="shared" si="14"/>
        <v>2.2801302931596092</v>
      </c>
      <c r="AT19">
        <v>0</v>
      </c>
      <c r="AU19" s="2">
        <f t="shared" si="15"/>
        <v>0</v>
      </c>
      <c r="AV19">
        <v>3</v>
      </c>
      <c r="AW19" s="2">
        <f t="shared" si="16"/>
        <v>0.9771986970684039</v>
      </c>
      <c r="AX19">
        <v>0</v>
      </c>
      <c r="AY19" s="2">
        <f t="shared" si="17"/>
        <v>0</v>
      </c>
      <c r="AZ19">
        <v>16</v>
      </c>
      <c r="BA19" s="2">
        <f t="shared" si="18"/>
        <v>5.2117263843648205</v>
      </c>
      <c r="BB19" t="s">
        <v>54</v>
      </c>
    </row>
    <row r="20" spans="1:55" x14ac:dyDescent="0.4">
      <c r="A20" t="s">
        <v>49</v>
      </c>
      <c r="B20" t="s">
        <v>50</v>
      </c>
      <c r="C20" t="s">
        <v>51</v>
      </c>
      <c r="D20" t="s">
        <v>52</v>
      </c>
      <c r="E20" t="s">
        <v>72</v>
      </c>
      <c r="F20">
        <f t="shared" ca="1" si="19"/>
        <v>2702</v>
      </c>
      <c r="G20" t="s">
        <v>162</v>
      </c>
      <c r="H20">
        <v>689</v>
      </c>
      <c r="I20">
        <f>Дума_партии[[#This Row],[Число избирателей, внесенных в список избирателей на момент окончания голосования]]</f>
        <v>689</v>
      </c>
      <c r="J20">
        <v>600</v>
      </c>
      <c r="K20">
        <v>0</v>
      </c>
      <c r="L20">
        <v>274</v>
      </c>
      <c r="M20">
        <v>74</v>
      </c>
      <c r="N20" s="2">
        <f t="shared" si="0"/>
        <v>50.507982583454279</v>
      </c>
      <c r="O20" s="2">
        <f t="shared" si="1"/>
        <v>10.740203193033382</v>
      </c>
      <c r="P20">
        <v>252</v>
      </c>
      <c r="Q20">
        <v>74</v>
      </c>
      <c r="R20">
        <v>274</v>
      </c>
      <c r="S20">
        <f t="shared" si="2"/>
        <v>348</v>
      </c>
      <c r="T20" s="2">
        <f t="shared" si="3"/>
        <v>21.264367816091955</v>
      </c>
      <c r="U20">
        <v>10</v>
      </c>
      <c r="V20" s="2">
        <f t="shared" si="4"/>
        <v>2.8735632183908044</v>
      </c>
      <c r="W20">
        <v>338</v>
      </c>
      <c r="X20">
        <v>0</v>
      </c>
      <c r="Y20">
        <v>0</v>
      </c>
      <c r="Z20">
        <v>96</v>
      </c>
      <c r="AA20" s="2">
        <f t="shared" si="5"/>
        <v>27.586206896551722</v>
      </c>
      <c r="AB20">
        <v>3</v>
      </c>
      <c r="AC20" s="2">
        <f t="shared" si="6"/>
        <v>0.86206896551724133</v>
      </c>
      <c r="AD20">
        <v>47</v>
      </c>
      <c r="AE20" s="2">
        <f t="shared" si="7"/>
        <v>13.505747126436782</v>
      </c>
      <c r="AF20">
        <v>20</v>
      </c>
      <c r="AG20" s="2">
        <f t="shared" si="8"/>
        <v>5.7471264367816088</v>
      </c>
      <c r="AH20">
        <v>107</v>
      </c>
      <c r="AI20" s="2">
        <f t="shared" si="9"/>
        <v>30.74712643678161</v>
      </c>
      <c r="AJ20">
        <v>26</v>
      </c>
      <c r="AK20" s="2">
        <f t="shared" si="10"/>
        <v>7.4712643678160919</v>
      </c>
      <c r="AL20">
        <v>5</v>
      </c>
      <c r="AM20" s="2">
        <f t="shared" si="11"/>
        <v>1.4367816091954022</v>
      </c>
      <c r="AN20">
        <v>2</v>
      </c>
      <c r="AO20" s="2">
        <f t="shared" si="12"/>
        <v>0.57471264367816088</v>
      </c>
      <c r="AP20">
        <v>2</v>
      </c>
      <c r="AQ20" s="2">
        <f t="shared" si="13"/>
        <v>0.57471264367816088</v>
      </c>
      <c r="AR20">
        <v>14</v>
      </c>
      <c r="AS20" s="2">
        <f t="shared" si="14"/>
        <v>4.0229885057471266</v>
      </c>
      <c r="AT20">
        <v>0</v>
      </c>
      <c r="AU20" s="2">
        <f t="shared" si="15"/>
        <v>0</v>
      </c>
      <c r="AV20">
        <v>3</v>
      </c>
      <c r="AW20" s="2">
        <f t="shared" si="16"/>
        <v>0.86206896551724133</v>
      </c>
      <c r="AX20">
        <v>1</v>
      </c>
      <c r="AY20" s="2">
        <f t="shared" si="17"/>
        <v>0.28735632183908044</v>
      </c>
      <c r="AZ20">
        <v>12</v>
      </c>
      <c r="BA20" s="2">
        <f t="shared" si="18"/>
        <v>3.4482758620689653</v>
      </c>
      <c r="BB20" t="s">
        <v>54</v>
      </c>
    </row>
    <row r="21" spans="1:55" s="6" customFormat="1" x14ac:dyDescent="0.4">
      <c r="A21" s="6" t="s">
        <v>49</v>
      </c>
      <c r="B21" s="6" t="s">
        <v>50</v>
      </c>
      <c r="C21" s="6" t="s">
        <v>51</v>
      </c>
      <c r="D21" s="6" t="s">
        <v>52</v>
      </c>
      <c r="E21" s="6" t="s">
        <v>73</v>
      </c>
      <c r="F21" s="6">
        <f t="shared" ca="1" si="19"/>
        <v>2703</v>
      </c>
      <c r="G21" t="s">
        <v>177</v>
      </c>
      <c r="H21" s="6">
        <v>221</v>
      </c>
      <c r="I21" s="6">
        <f>Дума_партии[[#This Row],[Число избирателей, внесенных в список избирателей на момент окончания голосования]]</f>
        <v>221</v>
      </c>
      <c r="J21" s="6">
        <v>220</v>
      </c>
      <c r="K21" s="6">
        <v>0</v>
      </c>
      <c r="L21" s="6">
        <v>118</v>
      </c>
      <c r="M21" s="6">
        <v>57</v>
      </c>
      <c r="N21" s="7">
        <f t="shared" si="0"/>
        <v>79.185520361990953</v>
      </c>
      <c r="O21" s="7">
        <f t="shared" si="1"/>
        <v>25.79185520361991</v>
      </c>
      <c r="P21" s="6">
        <v>45</v>
      </c>
      <c r="Q21" s="6">
        <v>57</v>
      </c>
      <c r="R21" s="6">
        <v>118</v>
      </c>
      <c r="S21">
        <f t="shared" si="2"/>
        <v>175</v>
      </c>
      <c r="T21" s="2">
        <f t="shared" si="3"/>
        <v>32.571428571428569</v>
      </c>
      <c r="U21" s="6">
        <v>8</v>
      </c>
      <c r="V21" s="2">
        <f t="shared" si="4"/>
        <v>4.5714285714285712</v>
      </c>
      <c r="W21" s="6">
        <v>167</v>
      </c>
      <c r="X21" s="6">
        <v>0</v>
      </c>
      <c r="Y21" s="6">
        <v>0</v>
      </c>
      <c r="Z21" s="6">
        <v>25</v>
      </c>
      <c r="AA21" s="2">
        <f t="shared" si="5"/>
        <v>14.285714285714286</v>
      </c>
      <c r="AB21" s="6">
        <v>3</v>
      </c>
      <c r="AC21" s="2">
        <f t="shared" si="6"/>
        <v>1.7142857142857142</v>
      </c>
      <c r="AD21" s="6">
        <v>27</v>
      </c>
      <c r="AE21" s="2">
        <f t="shared" si="7"/>
        <v>15.428571428571429</v>
      </c>
      <c r="AF21" s="6">
        <v>7</v>
      </c>
      <c r="AG21" s="2">
        <f t="shared" si="8"/>
        <v>4</v>
      </c>
      <c r="AH21" s="6">
        <v>71</v>
      </c>
      <c r="AI21" s="2">
        <f t="shared" si="9"/>
        <v>40.571428571428569</v>
      </c>
      <c r="AJ21" s="6">
        <v>13</v>
      </c>
      <c r="AK21" s="2">
        <f t="shared" si="10"/>
        <v>7.4285714285714288</v>
      </c>
      <c r="AL21" s="6">
        <v>2</v>
      </c>
      <c r="AM21" s="2">
        <f t="shared" si="11"/>
        <v>1.1428571428571428</v>
      </c>
      <c r="AN21" s="6">
        <v>3</v>
      </c>
      <c r="AO21" s="2">
        <f t="shared" si="12"/>
        <v>1.7142857142857142</v>
      </c>
      <c r="AP21" s="6">
        <v>3</v>
      </c>
      <c r="AQ21" s="2">
        <f t="shared" si="13"/>
        <v>1.7142857142857142</v>
      </c>
      <c r="AR21" s="6">
        <v>1</v>
      </c>
      <c r="AS21" s="2">
        <f t="shared" si="14"/>
        <v>0.5714285714285714</v>
      </c>
      <c r="AT21" s="6">
        <v>0</v>
      </c>
      <c r="AU21" s="2">
        <f t="shared" si="15"/>
        <v>0</v>
      </c>
      <c r="AV21" s="6">
        <v>3</v>
      </c>
      <c r="AW21" s="2">
        <f t="shared" si="16"/>
        <v>1.7142857142857142</v>
      </c>
      <c r="AX21" s="6">
        <v>2</v>
      </c>
      <c r="AY21" s="2">
        <f t="shared" si="17"/>
        <v>1.1428571428571428</v>
      </c>
      <c r="AZ21" s="6">
        <v>7</v>
      </c>
      <c r="BA21" s="2">
        <f t="shared" si="18"/>
        <v>4</v>
      </c>
      <c r="BB21" s="6" t="s">
        <v>54</v>
      </c>
    </row>
    <row r="22" spans="1:55" x14ac:dyDescent="0.4">
      <c r="A22" t="s">
        <v>49</v>
      </c>
      <c r="B22" t="s">
        <v>50</v>
      </c>
      <c r="C22" t="s">
        <v>51</v>
      </c>
      <c r="D22" t="s">
        <v>52</v>
      </c>
      <c r="E22" t="s">
        <v>74</v>
      </c>
      <c r="F22">
        <f t="shared" ca="1" si="19"/>
        <v>2704</v>
      </c>
      <c r="G22" t="s">
        <v>163</v>
      </c>
      <c r="H22">
        <v>1272</v>
      </c>
      <c r="I22">
        <f>Дума_партии[[#This Row],[Число избирателей, внесенных в список избирателей на момент окончания голосования]]</f>
        <v>1272</v>
      </c>
      <c r="J22">
        <v>1100</v>
      </c>
      <c r="K22">
        <v>0</v>
      </c>
      <c r="L22">
        <v>407</v>
      </c>
      <c r="M22">
        <v>66</v>
      </c>
      <c r="N22" s="2">
        <f t="shared" si="0"/>
        <v>37.185534591194966</v>
      </c>
      <c r="O22" s="2">
        <f t="shared" si="1"/>
        <v>5.1886792452830193</v>
      </c>
      <c r="P22">
        <v>627</v>
      </c>
      <c r="Q22">
        <v>66</v>
      </c>
      <c r="R22">
        <v>407</v>
      </c>
      <c r="S22">
        <f t="shared" si="2"/>
        <v>473</v>
      </c>
      <c r="T22" s="2">
        <f t="shared" si="3"/>
        <v>13.953488372093023</v>
      </c>
      <c r="U22">
        <v>22</v>
      </c>
      <c r="V22" s="2">
        <f t="shared" si="4"/>
        <v>4.6511627906976747</v>
      </c>
      <c r="W22">
        <v>451</v>
      </c>
      <c r="X22">
        <v>0</v>
      </c>
      <c r="Y22">
        <v>0</v>
      </c>
      <c r="Z22">
        <v>153</v>
      </c>
      <c r="AA22" s="2">
        <f t="shared" si="5"/>
        <v>32.346723044397464</v>
      </c>
      <c r="AB22">
        <v>8</v>
      </c>
      <c r="AC22" s="2">
        <f t="shared" si="6"/>
        <v>1.6913319238900635</v>
      </c>
      <c r="AD22">
        <v>49</v>
      </c>
      <c r="AE22" s="2">
        <f t="shared" si="7"/>
        <v>10.359408033826638</v>
      </c>
      <c r="AF22">
        <v>30</v>
      </c>
      <c r="AG22" s="2">
        <f t="shared" si="8"/>
        <v>6.3424947145877377</v>
      </c>
      <c r="AH22">
        <v>122</v>
      </c>
      <c r="AI22" s="2">
        <f t="shared" si="9"/>
        <v>25.792811839323466</v>
      </c>
      <c r="AJ22">
        <v>35</v>
      </c>
      <c r="AK22" s="2">
        <f t="shared" si="10"/>
        <v>7.3995771670190278</v>
      </c>
      <c r="AL22">
        <v>6</v>
      </c>
      <c r="AM22" s="2">
        <f t="shared" si="11"/>
        <v>1.2684989429175475</v>
      </c>
      <c r="AN22">
        <v>4</v>
      </c>
      <c r="AO22" s="2">
        <f t="shared" si="12"/>
        <v>0.84566596194503174</v>
      </c>
      <c r="AP22">
        <v>6</v>
      </c>
      <c r="AQ22" s="2">
        <f t="shared" si="13"/>
        <v>1.2684989429175475</v>
      </c>
      <c r="AR22">
        <v>11</v>
      </c>
      <c r="AS22" s="2">
        <f t="shared" si="14"/>
        <v>2.3255813953488373</v>
      </c>
      <c r="AT22">
        <v>0</v>
      </c>
      <c r="AU22" s="2">
        <f t="shared" si="15"/>
        <v>0</v>
      </c>
      <c r="AV22">
        <v>3</v>
      </c>
      <c r="AW22" s="2">
        <f t="shared" si="16"/>
        <v>0.63424947145877375</v>
      </c>
      <c r="AX22">
        <v>5</v>
      </c>
      <c r="AY22" s="2">
        <f t="shared" si="17"/>
        <v>1.0570824524312896</v>
      </c>
      <c r="AZ22">
        <v>19</v>
      </c>
      <c r="BA22" s="2">
        <f t="shared" si="18"/>
        <v>4.0169133192389008</v>
      </c>
      <c r="BB22" t="s">
        <v>54</v>
      </c>
    </row>
    <row r="23" spans="1:55" x14ac:dyDescent="0.4">
      <c r="A23" t="s">
        <v>49</v>
      </c>
      <c r="B23" t="s">
        <v>50</v>
      </c>
      <c r="C23" t="s">
        <v>51</v>
      </c>
      <c r="D23" t="s">
        <v>52</v>
      </c>
      <c r="E23" t="s">
        <v>75</v>
      </c>
      <c r="F23">
        <f t="shared" ca="1" si="19"/>
        <v>2705</v>
      </c>
      <c r="G23" t="s">
        <v>164</v>
      </c>
      <c r="H23">
        <v>809</v>
      </c>
      <c r="I23">
        <f>Дума_партии[[#This Row],[Число избирателей, внесенных в список избирателей на момент окончания голосования]]</f>
        <v>809</v>
      </c>
      <c r="J23">
        <v>700</v>
      </c>
      <c r="K23">
        <v>0</v>
      </c>
      <c r="L23">
        <v>274</v>
      </c>
      <c r="M23">
        <v>141</v>
      </c>
      <c r="N23" s="2">
        <f t="shared" si="0"/>
        <v>51.297898640296665</v>
      </c>
      <c r="O23" s="2">
        <f t="shared" si="1"/>
        <v>17.428924598269468</v>
      </c>
      <c r="P23">
        <v>285</v>
      </c>
      <c r="Q23">
        <v>141</v>
      </c>
      <c r="R23">
        <v>274</v>
      </c>
      <c r="S23">
        <f t="shared" si="2"/>
        <v>415</v>
      </c>
      <c r="T23" s="2">
        <f t="shared" si="3"/>
        <v>33.975903614457835</v>
      </c>
      <c r="U23">
        <v>19</v>
      </c>
      <c r="V23" s="2">
        <f t="shared" si="4"/>
        <v>4.5783132530120483</v>
      </c>
      <c r="W23">
        <v>396</v>
      </c>
      <c r="X23">
        <v>0</v>
      </c>
      <c r="Y23">
        <v>0</v>
      </c>
      <c r="Z23">
        <v>120</v>
      </c>
      <c r="AA23" s="2">
        <f t="shared" si="5"/>
        <v>28.91566265060241</v>
      </c>
      <c r="AB23">
        <v>1</v>
      </c>
      <c r="AC23" s="2">
        <f t="shared" si="6"/>
        <v>0.24096385542168675</v>
      </c>
      <c r="AD23">
        <v>48</v>
      </c>
      <c r="AE23" s="2">
        <f t="shared" si="7"/>
        <v>11.566265060240964</v>
      </c>
      <c r="AF23">
        <v>44</v>
      </c>
      <c r="AG23" s="2">
        <f t="shared" si="8"/>
        <v>10.602409638554217</v>
      </c>
      <c r="AH23">
        <v>99</v>
      </c>
      <c r="AI23" s="2">
        <f t="shared" si="9"/>
        <v>23.85542168674699</v>
      </c>
      <c r="AJ23">
        <v>31</v>
      </c>
      <c r="AK23" s="2">
        <f t="shared" si="10"/>
        <v>7.4698795180722888</v>
      </c>
      <c r="AL23">
        <v>5</v>
      </c>
      <c r="AM23" s="2">
        <f t="shared" si="11"/>
        <v>1.2048192771084338</v>
      </c>
      <c r="AN23">
        <v>1</v>
      </c>
      <c r="AO23" s="2">
        <f t="shared" si="12"/>
        <v>0.24096385542168675</v>
      </c>
      <c r="AP23">
        <v>1</v>
      </c>
      <c r="AQ23" s="2">
        <f t="shared" si="13"/>
        <v>0.24096385542168675</v>
      </c>
      <c r="AR23">
        <v>16</v>
      </c>
      <c r="AS23" s="2">
        <f t="shared" si="14"/>
        <v>3.8554216867469879</v>
      </c>
      <c r="AT23">
        <v>0</v>
      </c>
      <c r="AU23" s="2">
        <f t="shared" si="15"/>
        <v>0</v>
      </c>
      <c r="AV23">
        <v>0</v>
      </c>
      <c r="AW23" s="2">
        <f t="shared" si="16"/>
        <v>0</v>
      </c>
      <c r="AX23">
        <v>6</v>
      </c>
      <c r="AY23" s="2">
        <f t="shared" si="17"/>
        <v>1.4457831325301205</v>
      </c>
      <c r="AZ23">
        <v>24</v>
      </c>
      <c r="BA23" s="2">
        <f t="shared" si="18"/>
        <v>5.7831325301204819</v>
      </c>
      <c r="BB23" t="s">
        <v>54</v>
      </c>
    </row>
    <row r="24" spans="1:55" x14ac:dyDescent="0.4">
      <c r="A24" t="s">
        <v>49</v>
      </c>
      <c r="B24" t="s">
        <v>50</v>
      </c>
      <c r="C24" t="s">
        <v>51</v>
      </c>
      <c r="D24" t="s">
        <v>52</v>
      </c>
      <c r="E24" t="s">
        <v>76</v>
      </c>
      <c r="F24">
        <f t="shared" ca="1" si="19"/>
        <v>2706</v>
      </c>
      <c r="G24" t="s">
        <v>165</v>
      </c>
      <c r="H24">
        <v>450</v>
      </c>
      <c r="I24">
        <f>Дума_партии[[#This Row],[Число избирателей, внесенных в список избирателей на момент окончания голосования]]</f>
        <v>450</v>
      </c>
      <c r="J24">
        <v>400</v>
      </c>
      <c r="K24">
        <v>0</v>
      </c>
      <c r="L24">
        <v>179</v>
      </c>
      <c r="M24">
        <v>58</v>
      </c>
      <c r="N24" s="2">
        <f t="shared" si="0"/>
        <v>52.666666666666664</v>
      </c>
      <c r="O24" s="2">
        <f t="shared" si="1"/>
        <v>12.888888888888889</v>
      </c>
      <c r="P24">
        <v>163</v>
      </c>
      <c r="Q24">
        <v>58</v>
      </c>
      <c r="R24">
        <v>179</v>
      </c>
      <c r="S24">
        <f t="shared" si="2"/>
        <v>237</v>
      </c>
      <c r="T24" s="2">
        <f t="shared" si="3"/>
        <v>24.472573839662449</v>
      </c>
      <c r="U24">
        <v>9</v>
      </c>
      <c r="V24" s="2">
        <f t="shared" si="4"/>
        <v>3.7974683544303796</v>
      </c>
      <c r="W24">
        <v>228</v>
      </c>
      <c r="X24">
        <v>0</v>
      </c>
      <c r="Y24">
        <v>0</v>
      </c>
      <c r="Z24">
        <v>84</v>
      </c>
      <c r="AA24" s="2">
        <f t="shared" si="5"/>
        <v>35.443037974683541</v>
      </c>
      <c r="AB24">
        <v>5</v>
      </c>
      <c r="AC24" s="2">
        <f t="shared" si="6"/>
        <v>2.109704641350211</v>
      </c>
      <c r="AD24">
        <v>23</v>
      </c>
      <c r="AE24" s="2">
        <f t="shared" si="7"/>
        <v>9.7046413502109701</v>
      </c>
      <c r="AF24">
        <v>12</v>
      </c>
      <c r="AG24" s="2">
        <f t="shared" si="8"/>
        <v>5.0632911392405067</v>
      </c>
      <c r="AH24">
        <v>60</v>
      </c>
      <c r="AI24" s="2">
        <f t="shared" si="9"/>
        <v>25.316455696202532</v>
      </c>
      <c r="AJ24">
        <v>16</v>
      </c>
      <c r="AK24" s="2">
        <f t="shared" si="10"/>
        <v>6.7510548523206753</v>
      </c>
      <c r="AL24">
        <v>4</v>
      </c>
      <c r="AM24" s="2">
        <f t="shared" si="11"/>
        <v>1.6877637130801688</v>
      </c>
      <c r="AN24">
        <v>2</v>
      </c>
      <c r="AO24" s="2">
        <f t="shared" si="12"/>
        <v>0.84388185654008441</v>
      </c>
      <c r="AP24">
        <v>1</v>
      </c>
      <c r="AQ24" s="2">
        <f t="shared" si="13"/>
        <v>0.4219409282700422</v>
      </c>
      <c r="AR24">
        <v>8</v>
      </c>
      <c r="AS24" s="2">
        <f t="shared" si="14"/>
        <v>3.3755274261603376</v>
      </c>
      <c r="AT24">
        <v>0</v>
      </c>
      <c r="AU24" s="2">
        <f t="shared" si="15"/>
        <v>0</v>
      </c>
      <c r="AV24">
        <v>3</v>
      </c>
      <c r="AW24" s="2">
        <f t="shared" si="16"/>
        <v>1.2658227848101267</v>
      </c>
      <c r="AX24">
        <v>3</v>
      </c>
      <c r="AY24" s="2">
        <f t="shared" si="17"/>
        <v>1.2658227848101267</v>
      </c>
      <c r="AZ24">
        <v>7</v>
      </c>
      <c r="BA24" s="2">
        <f t="shared" si="18"/>
        <v>2.9535864978902953</v>
      </c>
      <c r="BB24" t="s">
        <v>54</v>
      </c>
    </row>
    <row r="25" spans="1:55" x14ac:dyDescent="0.4">
      <c r="A25" t="s">
        <v>49</v>
      </c>
      <c r="B25" t="s">
        <v>50</v>
      </c>
      <c r="C25" t="s">
        <v>51</v>
      </c>
      <c r="D25" t="s">
        <v>52</v>
      </c>
      <c r="E25" t="s">
        <v>77</v>
      </c>
      <c r="F25">
        <f t="shared" ca="1" si="19"/>
        <v>2707</v>
      </c>
      <c r="G25" t="s">
        <v>166</v>
      </c>
      <c r="H25">
        <v>1192</v>
      </c>
      <c r="I25">
        <f>Дума_партии[[#This Row],[Число избирателей, внесенных в список избирателей на момент окончания голосования]]</f>
        <v>1192</v>
      </c>
      <c r="J25">
        <v>1000</v>
      </c>
      <c r="K25">
        <v>0</v>
      </c>
      <c r="L25">
        <v>358</v>
      </c>
      <c r="M25">
        <v>50</v>
      </c>
      <c r="N25" s="2">
        <f t="shared" si="0"/>
        <v>34.228187919463089</v>
      </c>
      <c r="O25" s="2">
        <f t="shared" si="1"/>
        <v>4.1946308724832218</v>
      </c>
      <c r="P25">
        <v>592</v>
      </c>
      <c r="Q25">
        <v>50</v>
      </c>
      <c r="R25">
        <v>358</v>
      </c>
      <c r="S25">
        <f t="shared" si="2"/>
        <v>408</v>
      </c>
      <c r="T25" s="2">
        <f t="shared" si="3"/>
        <v>12.254901960784315</v>
      </c>
      <c r="U25">
        <v>15</v>
      </c>
      <c r="V25" s="2">
        <f t="shared" si="4"/>
        <v>3.6764705882352939</v>
      </c>
      <c r="W25">
        <v>393</v>
      </c>
      <c r="X25">
        <v>0</v>
      </c>
      <c r="Y25">
        <v>0</v>
      </c>
      <c r="Z25">
        <v>113</v>
      </c>
      <c r="AA25" s="2">
        <f t="shared" si="5"/>
        <v>27.696078431372548</v>
      </c>
      <c r="AB25">
        <v>5</v>
      </c>
      <c r="AC25" s="2">
        <f t="shared" si="6"/>
        <v>1.2254901960784315</v>
      </c>
      <c r="AD25">
        <v>40</v>
      </c>
      <c r="AE25" s="2">
        <f t="shared" si="7"/>
        <v>9.8039215686274517</v>
      </c>
      <c r="AF25">
        <v>40</v>
      </c>
      <c r="AG25" s="2">
        <f t="shared" si="8"/>
        <v>9.8039215686274517</v>
      </c>
      <c r="AH25">
        <v>130</v>
      </c>
      <c r="AI25" s="2">
        <f t="shared" si="9"/>
        <v>31.862745098039216</v>
      </c>
      <c r="AJ25">
        <v>27</v>
      </c>
      <c r="AK25" s="2">
        <f t="shared" si="10"/>
        <v>6.617647058823529</v>
      </c>
      <c r="AL25">
        <v>6</v>
      </c>
      <c r="AM25" s="2">
        <f t="shared" si="11"/>
        <v>1.4705882352941178</v>
      </c>
      <c r="AN25">
        <v>1</v>
      </c>
      <c r="AO25" s="2">
        <f t="shared" si="12"/>
        <v>0.24509803921568626</v>
      </c>
      <c r="AP25">
        <v>3</v>
      </c>
      <c r="AQ25" s="2">
        <f t="shared" si="13"/>
        <v>0.73529411764705888</v>
      </c>
      <c r="AR25">
        <v>14</v>
      </c>
      <c r="AS25" s="2">
        <f t="shared" si="14"/>
        <v>3.4313725490196076</v>
      </c>
      <c r="AT25">
        <v>0</v>
      </c>
      <c r="AU25" s="2">
        <f t="shared" si="15"/>
        <v>0</v>
      </c>
      <c r="AV25">
        <v>4</v>
      </c>
      <c r="AW25" s="2">
        <f t="shared" si="16"/>
        <v>0.98039215686274506</v>
      </c>
      <c r="AX25">
        <v>2</v>
      </c>
      <c r="AY25" s="2">
        <f t="shared" si="17"/>
        <v>0.49019607843137253</v>
      </c>
      <c r="AZ25">
        <v>8</v>
      </c>
      <c r="BA25" s="2">
        <f t="shared" si="18"/>
        <v>1.9607843137254901</v>
      </c>
      <c r="BB25" t="s">
        <v>54</v>
      </c>
    </row>
    <row r="26" spans="1:55" x14ac:dyDescent="0.4">
      <c r="A26" t="s">
        <v>49</v>
      </c>
      <c r="B26" t="s">
        <v>50</v>
      </c>
      <c r="C26" t="s">
        <v>51</v>
      </c>
      <c r="D26" t="s">
        <v>52</v>
      </c>
      <c r="E26" t="s">
        <v>78</v>
      </c>
      <c r="F26">
        <f t="shared" ca="1" si="19"/>
        <v>2708</v>
      </c>
      <c r="G26" t="s">
        <v>167</v>
      </c>
      <c r="H26">
        <v>1044</v>
      </c>
      <c r="I26">
        <f>Дума_партии[[#This Row],[Число избирателей, внесенных в список избирателей на момент окончания голосования]]</f>
        <v>1044</v>
      </c>
      <c r="J26">
        <v>900</v>
      </c>
      <c r="K26">
        <v>0</v>
      </c>
      <c r="L26">
        <v>297</v>
      </c>
      <c r="M26">
        <v>92</v>
      </c>
      <c r="N26" s="2">
        <f t="shared" si="0"/>
        <v>37.26053639846743</v>
      </c>
      <c r="O26" s="2">
        <f t="shared" si="1"/>
        <v>8.8122605363984672</v>
      </c>
      <c r="P26">
        <v>511</v>
      </c>
      <c r="Q26">
        <v>92</v>
      </c>
      <c r="R26">
        <v>297</v>
      </c>
      <c r="S26">
        <f t="shared" si="2"/>
        <v>389</v>
      </c>
      <c r="T26" s="2">
        <f t="shared" si="3"/>
        <v>23.650385604113112</v>
      </c>
      <c r="U26">
        <v>15</v>
      </c>
      <c r="V26" s="2">
        <f t="shared" si="4"/>
        <v>3.8560411311053984</v>
      </c>
      <c r="W26">
        <v>374</v>
      </c>
      <c r="X26">
        <v>0</v>
      </c>
      <c r="Y26">
        <v>0</v>
      </c>
      <c r="Z26">
        <v>141</v>
      </c>
      <c r="AA26" s="2">
        <f t="shared" si="5"/>
        <v>36.246786632390744</v>
      </c>
      <c r="AB26">
        <v>2</v>
      </c>
      <c r="AC26" s="2">
        <f t="shared" si="6"/>
        <v>0.51413881748071977</v>
      </c>
      <c r="AD26">
        <v>58</v>
      </c>
      <c r="AE26" s="2">
        <f t="shared" si="7"/>
        <v>14.910025706940875</v>
      </c>
      <c r="AF26">
        <v>24</v>
      </c>
      <c r="AG26" s="2">
        <f t="shared" si="8"/>
        <v>6.1696658097686372</v>
      </c>
      <c r="AH26">
        <v>90</v>
      </c>
      <c r="AI26" s="2">
        <f t="shared" si="9"/>
        <v>23.136246786632391</v>
      </c>
      <c r="AJ26">
        <v>23</v>
      </c>
      <c r="AK26" s="2">
        <f t="shared" si="10"/>
        <v>5.9125964010282779</v>
      </c>
      <c r="AL26">
        <v>2</v>
      </c>
      <c r="AM26" s="2">
        <f t="shared" si="11"/>
        <v>0.51413881748071977</v>
      </c>
      <c r="AN26">
        <v>3</v>
      </c>
      <c r="AO26" s="2">
        <f t="shared" si="12"/>
        <v>0.77120822622107965</v>
      </c>
      <c r="AP26">
        <v>4</v>
      </c>
      <c r="AQ26" s="2">
        <f t="shared" si="13"/>
        <v>1.0282776349614395</v>
      </c>
      <c r="AR26">
        <v>12</v>
      </c>
      <c r="AS26" s="2">
        <f t="shared" si="14"/>
        <v>3.0848329048843186</v>
      </c>
      <c r="AT26">
        <v>0</v>
      </c>
      <c r="AU26" s="2">
        <f t="shared" si="15"/>
        <v>0</v>
      </c>
      <c r="AV26">
        <v>0</v>
      </c>
      <c r="AW26" s="2">
        <f t="shared" si="16"/>
        <v>0</v>
      </c>
      <c r="AX26">
        <v>3</v>
      </c>
      <c r="AY26" s="2">
        <f t="shared" si="17"/>
        <v>0.77120822622107965</v>
      </c>
      <c r="AZ26">
        <v>12</v>
      </c>
      <c r="BA26" s="2">
        <f t="shared" si="18"/>
        <v>3.0848329048843186</v>
      </c>
      <c r="BB26" t="s">
        <v>54</v>
      </c>
    </row>
    <row r="27" spans="1:55" x14ac:dyDescent="0.4">
      <c r="A27" t="s">
        <v>49</v>
      </c>
      <c r="B27" t="s">
        <v>50</v>
      </c>
      <c r="C27" t="s">
        <v>51</v>
      </c>
      <c r="D27" t="s">
        <v>52</v>
      </c>
      <c r="E27" t="s">
        <v>79</v>
      </c>
      <c r="F27">
        <f t="shared" ca="1" si="19"/>
        <v>2709</v>
      </c>
      <c r="G27" t="s">
        <v>167</v>
      </c>
      <c r="H27">
        <v>1435</v>
      </c>
      <c r="I27">
        <f>Дума_партии[[#This Row],[Число избирателей, внесенных в список избирателей на момент окончания голосования]]</f>
        <v>1435</v>
      </c>
      <c r="J27">
        <v>1300</v>
      </c>
      <c r="K27">
        <v>0</v>
      </c>
      <c r="L27">
        <v>466</v>
      </c>
      <c r="M27">
        <v>60</v>
      </c>
      <c r="N27" s="2">
        <f t="shared" si="0"/>
        <v>36.655052264808361</v>
      </c>
      <c r="O27" s="2">
        <f t="shared" si="1"/>
        <v>4.1811846689895473</v>
      </c>
      <c r="P27">
        <v>774</v>
      </c>
      <c r="Q27">
        <v>60</v>
      </c>
      <c r="R27">
        <v>457</v>
      </c>
      <c r="S27">
        <f t="shared" si="2"/>
        <v>517</v>
      </c>
      <c r="T27" s="2">
        <f t="shared" si="3"/>
        <v>11.605415860735009</v>
      </c>
      <c r="U27">
        <v>19</v>
      </c>
      <c r="V27" s="2">
        <f t="shared" si="4"/>
        <v>3.6750483558994196</v>
      </c>
      <c r="W27">
        <v>498</v>
      </c>
      <c r="X27">
        <v>0</v>
      </c>
      <c r="Y27">
        <v>0</v>
      </c>
      <c r="Z27">
        <v>164</v>
      </c>
      <c r="AA27" s="2">
        <f t="shared" si="5"/>
        <v>31.721470019342359</v>
      </c>
      <c r="AB27">
        <v>9</v>
      </c>
      <c r="AC27" s="2">
        <f t="shared" si="6"/>
        <v>1.7408123791102514</v>
      </c>
      <c r="AD27">
        <v>64</v>
      </c>
      <c r="AE27" s="2">
        <f t="shared" si="7"/>
        <v>12.379110251450676</v>
      </c>
      <c r="AF27">
        <v>38</v>
      </c>
      <c r="AG27" s="2">
        <f t="shared" si="8"/>
        <v>7.3500967117988392</v>
      </c>
      <c r="AH27">
        <v>144</v>
      </c>
      <c r="AI27" s="2">
        <f t="shared" si="9"/>
        <v>27.852998065764023</v>
      </c>
      <c r="AJ27">
        <v>42</v>
      </c>
      <c r="AK27" s="2">
        <f t="shared" si="10"/>
        <v>8.123791102514506</v>
      </c>
      <c r="AL27">
        <v>2</v>
      </c>
      <c r="AM27" s="2">
        <f t="shared" si="11"/>
        <v>0.38684719535783363</v>
      </c>
      <c r="AN27">
        <v>3</v>
      </c>
      <c r="AO27" s="2">
        <f t="shared" si="12"/>
        <v>0.58027079303675044</v>
      </c>
      <c r="AP27">
        <v>7</v>
      </c>
      <c r="AQ27" s="2">
        <f t="shared" si="13"/>
        <v>1.3539651837524178</v>
      </c>
      <c r="AR27">
        <v>10</v>
      </c>
      <c r="AS27" s="2">
        <f t="shared" si="14"/>
        <v>1.9342359767891684</v>
      </c>
      <c r="AT27">
        <v>0</v>
      </c>
      <c r="AU27" s="2">
        <f t="shared" si="15"/>
        <v>0</v>
      </c>
      <c r="AV27">
        <v>2</v>
      </c>
      <c r="AW27" s="2">
        <f t="shared" si="16"/>
        <v>0.38684719535783363</v>
      </c>
      <c r="AX27">
        <v>4</v>
      </c>
      <c r="AY27" s="2">
        <f t="shared" si="17"/>
        <v>0.77369439071566726</v>
      </c>
      <c r="AZ27">
        <v>9</v>
      </c>
      <c r="BA27" s="2">
        <f t="shared" si="18"/>
        <v>1.7408123791102514</v>
      </c>
      <c r="BB27" t="s">
        <v>54</v>
      </c>
    </row>
    <row r="28" spans="1:55" x14ac:dyDescent="0.4">
      <c r="A28" t="s">
        <v>49</v>
      </c>
      <c r="B28" t="s">
        <v>50</v>
      </c>
      <c r="C28" t="s">
        <v>51</v>
      </c>
      <c r="D28" t="s">
        <v>52</v>
      </c>
      <c r="E28" t="s">
        <v>80</v>
      </c>
      <c r="F28">
        <f t="shared" ca="1" si="19"/>
        <v>2710</v>
      </c>
      <c r="G28" t="s">
        <v>167</v>
      </c>
      <c r="H28">
        <v>1008</v>
      </c>
      <c r="I28">
        <f>Дума_партии[[#This Row],[Число избирателей, внесенных в список избирателей на момент окончания голосования]]</f>
        <v>1008</v>
      </c>
      <c r="J28">
        <v>900</v>
      </c>
      <c r="K28">
        <v>0</v>
      </c>
      <c r="L28">
        <v>329</v>
      </c>
      <c r="M28">
        <v>39</v>
      </c>
      <c r="N28" s="2">
        <f t="shared" si="0"/>
        <v>36.507936507936506</v>
      </c>
      <c r="O28" s="2">
        <f t="shared" si="1"/>
        <v>3.8690476190476191</v>
      </c>
      <c r="P28">
        <v>532</v>
      </c>
      <c r="Q28">
        <v>39</v>
      </c>
      <c r="R28">
        <v>329</v>
      </c>
      <c r="S28">
        <f t="shared" si="2"/>
        <v>368</v>
      </c>
      <c r="T28" s="2">
        <f t="shared" si="3"/>
        <v>10.597826086956522</v>
      </c>
      <c r="U28">
        <v>22</v>
      </c>
      <c r="V28" s="2">
        <f t="shared" si="4"/>
        <v>5.9782608695652177</v>
      </c>
      <c r="W28">
        <v>346</v>
      </c>
      <c r="X28">
        <v>0</v>
      </c>
      <c r="Y28">
        <v>0</v>
      </c>
      <c r="Z28">
        <v>131</v>
      </c>
      <c r="AA28" s="2">
        <f t="shared" si="5"/>
        <v>35.597826086956523</v>
      </c>
      <c r="AB28">
        <v>2</v>
      </c>
      <c r="AC28" s="2">
        <f t="shared" si="6"/>
        <v>0.54347826086956519</v>
      </c>
      <c r="AD28">
        <v>42</v>
      </c>
      <c r="AE28" s="2">
        <f t="shared" si="7"/>
        <v>11.413043478260869</v>
      </c>
      <c r="AF28">
        <v>12</v>
      </c>
      <c r="AG28" s="2">
        <f t="shared" si="8"/>
        <v>3.2608695652173911</v>
      </c>
      <c r="AH28">
        <v>97</v>
      </c>
      <c r="AI28" s="2">
        <f t="shared" si="9"/>
        <v>26.358695652173914</v>
      </c>
      <c r="AJ28">
        <v>35</v>
      </c>
      <c r="AK28" s="2">
        <f t="shared" si="10"/>
        <v>9.5108695652173907</v>
      </c>
      <c r="AL28">
        <v>1</v>
      </c>
      <c r="AM28" s="2">
        <f t="shared" si="11"/>
        <v>0.27173913043478259</v>
      </c>
      <c r="AN28">
        <v>2</v>
      </c>
      <c r="AO28" s="2">
        <f t="shared" si="12"/>
        <v>0.54347826086956519</v>
      </c>
      <c r="AP28">
        <v>1</v>
      </c>
      <c r="AQ28" s="2">
        <f t="shared" si="13"/>
        <v>0.27173913043478259</v>
      </c>
      <c r="AR28">
        <v>1</v>
      </c>
      <c r="AS28" s="2">
        <f t="shared" si="14"/>
        <v>0.27173913043478259</v>
      </c>
      <c r="AT28">
        <v>0</v>
      </c>
      <c r="AU28" s="2">
        <f t="shared" si="15"/>
        <v>0</v>
      </c>
      <c r="AV28">
        <v>2</v>
      </c>
      <c r="AW28" s="2">
        <f t="shared" si="16"/>
        <v>0.54347826086956519</v>
      </c>
      <c r="AX28">
        <v>6</v>
      </c>
      <c r="AY28" s="2">
        <f t="shared" si="17"/>
        <v>1.6304347826086956</v>
      </c>
      <c r="AZ28">
        <v>14</v>
      </c>
      <c r="BA28" s="2">
        <f t="shared" si="18"/>
        <v>3.8043478260869565</v>
      </c>
      <c r="BB28" t="s">
        <v>54</v>
      </c>
    </row>
    <row r="29" spans="1:55" x14ac:dyDescent="0.4">
      <c r="A29" t="s">
        <v>49</v>
      </c>
      <c r="B29" t="s">
        <v>50</v>
      </c>
      <c r="C29" t="s">
        <v>51</v>
      </c>
      <c r="D29" t="s">
        <v>52</v>
      </c>
      <c r="E29" t="s">
        <v>81</v>
      </c>
      <c r="F29">
        <f t="shared" ca="1" si="19"/>
        <v>2711</v>
      </c>
      <c r="G29" t="s">
        <v>168</v>
      </c>
      <c r="H29">
        <v>441</v>
      </c>
      <c r="I29">
        <f>Дума_партии[[#This Row],[Число избирателей, внесенных в список избирателей на момент окончания голосования]]</f>
        <v>441</v>
      </c>
      <c r="J29">
        <v>400</v>
      </c>
      <c r="K29">
        <v>0</v>
      </c>
      <c r="L29">
        <v>134</v>
      </c>
      <c r="M29">
        <v>68</v>
      </c>
      <c r="N29" s="2">
        <f t="shared" si="0"/>
        <v>45.804988662131521</v>
      </c>
      <c r="O29" s="2">
        <f t="shared" si="1"/>
        <v>15.419501133786849</v>
      </c>
      <c r="P29">
        <v>198</v>
      </c>
      <c r="Q29">
        <v>68</v>
      </c>
      <c r="R29">
        <v>134</v>
      </c>
      <c r="S29">
        <f t="shared" si="2"/>
        <v>202</v>
      </c>
      <c r="T29" s="2">
        <f t="shared" si="3"/>
        <v>33.663366336633665</v>
      </c>
      <c r="U29">
        <v>12</v>
      </c>
      <c r="V29" s="2">
        <f t="shared" si="4"/>
        <v>5.9405940594059405</v>
      </c>
      <c r="W29">
        <v>190</v>
      </c>
      <c r="X29">
        <v>0</v>
      </c>
      <c r="Y29">
        <v>0</v>
      </c>
      <c r="Z29">
        <v>62</v>
      </c>
      <c r="AA29" s="2">
        <f t="shared" si="5"/>
        <v>30.693069306930692</v>
      </c>
      <c r="AB29">
        <v>1</v>
      </c>
      <c r="AC29" s="2">
        <f t="shared" si="6"/>
        <v>0.49504950495049505</v>
      </c>
      <c r="AD29">
        <v>21</v>
      </c>
      <c r="AE29" s="2">
        <f t="shared" si="7"/>
        <v>10.396039603960396</v>
      </c>
      <c r="AF29">
        <v>5</v>
      </c>
      <c r="AG29" s="2">
        <f t="shared" si="8"/>
        <v>2.4752475247524752</v>
      </c>
      <c r="AH29">
        <v>71</v>
      </c>
      <c r="AI29" s="2">
        <f t="shared" si="9"/>
        <v>35.148514851485146</v>
      </c>
      <c r="AJ29">
        <v>11</v>
      </c>
      <c r="AK29" s="2">
        <f t="shared" si="10"/>
        <v>5.4455445544554459</v>
      </c>
      <c r="AL29">
        <v>1</v>
      </c>
      <c r="AM29" s="2">
        <f t="shared" si="11"/>
        <v>0.49504950495049505</v>
      </c>
      <c r="AN29">
        <v>1</v>
      </c>
      <c r="AO29" s="2">
        <f t="shared" si="12"/>
        <v>0.49504950495049505</v>
      </c>
      <c r="AP29">
        <v>3</v>
      </c>
      <c r="AQ29" s="2">
        <f t="shared" si="13"/>
        <v>1.4851485148514851</v>
      </c>
      <c r="AR29">
        <v>3</v>
      </c>
      <c r="AS29" s="2">
        <f t="shared" si="14"/>
        <v>1.4851485148514851</v>
      </c>
      <c r="AT29">
        <v>0</v>
      </c>
      <c r="AU29" s="2">
        <f t="shared" si="15"/>
        <v>0</v>
      </c>
      <c r="AV29">
        <v>2</v>
      </c>
      <c r="AW29" s="2">
        <f t="shared" si="16"/>
        <v>0.99009900990099009</v>
      </c>
      <c r="AX29">
        <v>0</v>
      </c>
      <c r="AY29" s="2">
        <f t="shared" si="17"/>
        <v>0</v>
      </c>
      <c r="AZ29">
        <v>9</v>
      </c>
      <c r="BA29" s="2">
        <f t="shared" si="18"/>
        <v>4.4554455445544559</v>
      </c>
      <c r="BB29" t="s">
        <v>54</v>
      </c>
    </row>
    <row r="30" spans="1:55" x14ac:dyDescent="0.4">
      <c r="A30" t="s">
        <v>49</v>
      </c>
      <c r="B30" t="s">
        <v>50</v>
      </c>
      <c r="C30" t="s">
        <v>51</v>
      </c>
      <c r="D30" t="s">
        <v>52</v>
      </c>
      <c r="E30" t="s">
        <v>82</v>
      </c>
      <c r="F30">
        <f t="shared" ca="1" si="19"/>
        <v>2712</v>
      </c>
      <c r="G30" t="s">
        <v>169</v>
      </c>
      <c r="H30">
        <v>1196</v>
      </c>
      <c r="I30">
        <f>Дума_партии[[#This Row],[Число избирателей, внесенных в список избирателей на момент окончания голосования]]</f>
        <v>1196</v>
      </c>
      <c r="J30">
        <v>1000</v>
      </c>
      <c r="K30">
        <v>0</v>
      </c>
      <c r="L30">
        <v>482</v>
      </c>
      <c r="M30">
        <v>39</v>
      </c>
      <c r="N30" s="2">
        <f t="shared" si="0"/>
        <v>43.561872909698998</v>
      </c>
      <c r="O30" s="2">
        <f t="shared" si="1"/>
        <v>3.2608695652173911</v>
      </c>
      <c r="P30">
        <v>479</v>
      </c>
      <c r="Q30">
        <v>39</v>
      </c>
      <c r="R30">
        <v>481</v>
      </c>
      <c r="S30">
        <f t="shared" si="2"/>
        <v>520</v>
      </c>
      <c r="T30" s="2">
        <f t="shared" si="3"/>
        <v>7.5</v>
      </c>
      <c r="U30">
        <v>29</v>
      </c>
      <c r="V30" s="2">
        <f t="shared" si="4"/>
        <v>5.5769230769230766</v>
      </c>
      <c r="W30">
        <v>491</v>
      </c>
      <c r="X30">
        <v>0</v>
      </c>
      <c r="Y30">
        <v>0</v>
      </c>
      <c r="Z30">
        <v>143</v>
      </c>
      <c r="AA30" s="2">
        <f t="shared" si="5"/>
        <v>27.5</v>
      </c>
      <c r="AB30">
        <v>4</v>
      </c>
      <c r="AC30" s="2">
        <f t="shared" si="6"/>
        <v>0.76923076923076927</v>
      </c>
      <c r="AD30">
        <v>62</v>
      </c>
      <c r="AE30" s="2">
        <f t="shared" si="7"/>
        <v>11.923076923076923</v>
      </c>
      <c r="AF30">
        <v>30</v>
      </c>
      <c r="AG30" s="2">
        <f t="shared" si="8"/>
        <v>5.7692307692307692</v>
      </c>
      <c r="AH30">
        <v>157</v>
      </c>
      <c r="AI30" s="2">
        <f t="shared" si="9"/>
        <v>30.192307692307693</v>
      </c>
      <c r="AJ30">
        <v>51</v>
      </c>
      <c r="AK30" s="2">
        <f t="shared" si="10"/>
        <v>9.8076923076923084</v>
      </c>
      <c r="AL30">
        <v>2</v>
      </c>
      <c r="AM30" s="2">
        <f t="shared" si="11"/>
        <v>0.38461538461538464</v>
      </c>
      <c r="AN30">
        <v>1</v>
      </c>
      <c r="AO30" s="2">
        <f t="shared" si="12"/>
        <v>0.19230769230769232</v>
      </c>
      <c r="AP30">
        <v>4</v>
      </c>
      <c r="AQ30" s="2">
        <f t="shared" si="13"/>
        <v>0.76923076923076927</v>
      </c>
      <c r="AR30">
        <v>4</v>
      </c>
      <c r="AS30" s="2">
        <f t="shared" si="14"/>
        <v>0.76923076923076927</v>
      </c>
      <c r="AT30">
        <v>3</v>
      </c>
      <c r="AU30" s="2">
        <f t="shared" si="15"/>
        <v>0.57692307692307687</v>
      </c>
      <c r="AV30">
        <v>1</v>
      </c>
      <c r="AW30" s="2">
        <f t="shared" si="16"/>
        <v>0.19230769230769232</v>
      </c>
      <c r="AX30">
        <v>2</v>
      </c>
      <c r="AY30" s="2">
        <f t="shared" si="17"/>
        <v>0.38461538461538464</v>
      </c>
      <c r="AZ30">
        <v>27</v>
      </c>
      <c r="BA30" s="2">
        <f t="shared" si="18"/>
        <v>5.1923076923076925</v>
      </c>
      <c r="BB30" t="s">
        <v>54</v>
      </c>
    </row>
    <row r="31" spans="1:55" x14ac:dyDescent="0.4">
      <c r="A31" t="s">
        <v>49</v>
      </c>
      <c r="B31" t="s">
        <v>50</v>
      </c>
      <c r="C31" t="s">
        <v>51</v>
      </c>
      <c r="D31" t="s">
        <v>52</v>
      </c>
      <c r="E31" t="s">
        <v>83</v>
      </c>
      <c r="F31">
        <f t="shared" ca="1" si="19"/>
        <v>2713</v>
      </c>
      <c r="G31" t="s">
        <v>170</v>
      </c>
      <c r="H31">
        <v>2752</v>
      </c>
      <c r="I31">
        <f>Дума_партии[[#This Row],[Число избирателей, внесенных в список избирателей на момент окончания голосования]]</f>
        <v>2752</v>
      </c>
      <c r="J31">
        <v>2500</v>
      </c>
      <c r="K31">
        <v>0</v>
      </c>
      <c r="L31">
        <v>967</v>
      </c>
      <c r="M31">
        <v>133</v>
      </c>
      <c r="N31" s="2">
        <f t="shared" si="0"/>
        <v>39.970930232558139</v>
      </c>
      <c r="O31" s="2">
        <f t="shared" si="1"/>
        <v>4.8328488372093021</v>
      </c>
      <c r="P31">
        <v>1400</v>
      </c>
      <c r="Q31">
        <v>133</v>
      </c>
      <c r="R31">
        <v>967</v>
      </c>
      <c r="S31">
        <f t="shared" si="2"/>
        <v>1100</v>
      </c>
      <c r="T31" s="2">
        <f t="shared" si="3"/>
        <v>12.090909090909092</v>
      </c>
      <c r="U31">
        <v>69</v>
      </c>
      <c r="V31" s="2">
        <f t="shared" si="4"/>
        <v>6.2727272727272725</v>
      </c>
      <c r="W31">
        <v>1031</v>
      </c>
      <c r="X31">
        <v>0</v>
      </c>
      <c r="Y31">
        <v>0</v>
      </c>
      <c r="Z31">
        <v>299</v>
      </c>
      <c r="AA31" s="2">
        <f t="shared" si="5"/>
        <v>27.181818181818183</v>
      </c>
      <c r="AB31">
        <v>16</v>
      </c>
      <c r="AC31" s="2">
        <f t="shared" si="6"/>
        <v>1.4545454545454546</v>
      </c>
      <c r="AD31">
        <v>127</v>
      </c>
      <c r="AE31" s="2">
        <f t="shared" si="7"/>
        <v>11.545454545454545</v>
      </c>
      <c r="AF31">
        <v>67</v>
      </c>
      <c r="AG31" s="2">
        <f t="shared" si="8"/>
        <v>6.0909090909090908</v>
      </c>
      <c r="AH31">
        <v>303</v>
      </c>
      <c r="AI31" s="2">
        <f t="shared" si="9"/>
        <v>27.545454545454547</v>
      </c>
      <c r="AJ31">
        <v>83</v>
      </c>
      <c r="AK31" s="2">
        <f t="shared" si="10"/>
        <v>7.5454545454545459</v>
      </c>
      <c r="AL31">
        <v>28</v>
      </c>
      <c r="AM31" s="2">
        <f t="shared" si="11"/>
        <v>2.5454545454545454</v>
      </c>
      <c r="AN31">
        <v>7</v>
      </c>
      <c r="AO31" s="2">
        <f t="shared" si="12"/>
        <v>0.63636363636363635</v>
      </c>
      <c r="AP31">
        <v>11</v>
      </c>
      <c r="AQ31" s="2">
        <f t="shared" si="13"/>
        <v>1</v>
      </c>
      <c r="AR31">
        <v>23</v>
      </c>
      <c r="AS31" s="2">
        <f t="shared" si="14"/>
        <v>2.0909090909090908</v>
      </c>
      <c r="AT31">
        <v>2</v>
      </c>
      <c r="AU31" s="2">
        <f t="shared" si="15"/>
        <v>0.18181818181818182</v>
      </c>
      <c r="AV31">
        <v>17</v>
      </c>
      <c r="AW31" s="2">
        <f t="shared" si="16"/>
        <v>1.5454545454545454</v>
      </c>
      <c r="AX31">
        <v>9</v>
      </c>
      <c r="AY31" s="2">
        <f t="shared" si="17"/>
        <v>0.81818181818181823</v>
      </c>
      <c r="AZ31">
        <v>39</v>
      </c>
      <c r="BA31" s="2">
        <f t="shared" si="18"/>
        <v>3.5454545454545454</v>
      </c>
      <c r="BB31" t="s">
        <v>54</v>
      </c>
    </row>
    <row r="32" spans="1:55" x14ac:dyDescent="0.4">
      <c r="A32" t="s">
        <v>49</v>
      </c>
      <c r="B32" t="s">
        <v>50</v>
      </c>
      <c r="C32" t="s">
        <v>51</v>
      </c>
      <c r="D32" t="s">
        <v>52</v>
      </c>
      <c r="E32" t="s">
        <v>84</v>
      </c>
      <c r="F32">
        <f t="shared" ca="1" si="19"/>
        <v>2714</v>
      </c>
      <c r="G32" t="s">
        <v>171</v>
      </c>
      <c r="H32">
        <v>845</v>
      </c>
      <c r="I32">
        <f>Дума_партии[[#This Row],[Число избирателей, внесенных в список избирателей на момент окончания голосования]]</f>
        <v>845</v>
      </c>
      <c r="J32">
        <v>700</v>
      </c>
      <c r="K32">
        <v>0</v>
      </c>
      <c r="L32">
        <v>234</v>
      </c>
      <c r="M32">
        <v>40</v>
      </c>
      <c r="N32" s="2">
        <f t="shared" si="0"/>
        <v>32.426035502958577</v>
      </c>
      <c r="O32" s="2">
        <f t="shared" si="1"/>
        <v>4.7337278106508878</v>
      </c>
      <c r="P32">
        <v>426</v>
      </c>
      <c r="Q32">
        <v>40</v>
      </c>
      <c r="R32">
        <v>234</v>
      </c>
      <c r="S32">
        <f t="shared" si="2"/>
        <v>274</v>
      </c>
      <c r="T32" s="2">
        <f t="shared" si="3"/>
        <v>14.598540145985401</v>
      </c>
      <c r="U32">
        <v>9</v>
      </c>
      <c r="V32" s="2">
        <f t="shared" si="4"/>
        <v>3.2846715328467155</v>
      </c>
      <c r="W32">
        <v>265</v>
      </c>
      <c r="X32">
        <v>0</v>
      </c>
      <c r="Y32">
        <v>0</v>
      </c>
      <c r="Z32">
        <v>79</v>
      </c>
      <c r="AA32" s="2">
        <f t="shared" si="5"/>
        <v>28.832116788321169</v>
      </c>
      <c r="AB32">
        <v>5</v>
      </c>
      <c r="AC32" s="2">
        <f t="shared" si="6"/>
        <v>1.8248175182481752</v>
      </c>
      <c r="AD32">
        <v>35</v>
      </c>
      <c r="AE32" s="2">
        <f t="shared" si="7"/>
        <v>12.773722627737227</v>
      </c>
      <c r="AF32">
        <v>16</v>
      </c>
      <c r="AG32" s="2">
        <f t="shared" si="8"/>
        <v>5.8394160583941606</v>
      </c>
      <c r="AH32">
        <v>73</v>
      </c>
      <c r="AI32" s="2">
        <f t="shared" si="9"/>
        <v>26.642335766423358</v>
      </c>
      <c r="AJ32">
        <v>29</v>
      </c>
      <c r="AK32" s="2">
        <f t="shared" si="10"/>
        <v>10.583941605839415</v>
      </c>
      <c r="AL32">
        <v>2</v>
      </c>
      <c r="AM32" s="2">
        <f t="shared" si="11"/>
        <v>0.72992700729927007</v>
      </c>
      <c r="AN32">
        <v>0</v>
      </c>
      <c r="AO32" s="2">
        <f t="shared" si="12"/>
        <v>0</v>
      </c>
      <c r="AP32">
        <v>0</v>
      </c>
      <c r="AQ32" s="2">
        <f t="shared" si="13"/>
        <v>0</v>
      </c>
      <c r="AR32">
        <v>7</v>
      </c>
      <c r="AS32" s="2">
        <f t="shared" si="14"/>
        <v>2.5547445255474455</v>
      </c>
      <c r="AT32">
        <v>1</v>
      </c>
      <c r="AU32" s="2">
        <f t="shared" si="15"/>
        <v>0.36496350364963503</v>
      </c>
      <c r="AV32">
        <v>3</v>
      </c>
      <c r="AW32" s="2">
        <f t="shared" si="16"/>
        <v>1.0948905109489051</v>
      </c>
      <c r="AX32">
        <v>3</v>
      </c>
      <c r="AY32" s="2">
        <f t="shared" si="17"/>
        <v>1.0948905109489051</v>
      </c>
      <c r="AZ32">
        <v>12</v>
      </c>
      <c r="BA32" s="2">
        <f t="shared" si="18"/>
        <v>4.3795620437956204</v>
      </c>
      <c r="BB32" t="s">
        <v>54</v>
      </c>
      <c r="BC32">
        <v>1</v>
      </c>
    </row>
    <row r="33" spans="1:54" x14ac:dyDescent="0.4">
      <c r="A33" t="s">
        <v>49</v>
      </c>
      <c r="B33" t="s">
        <v>50</v>
      </c>
      <c r="C33" t="s">
        <v>51</v>
      </c>
      <c r="D33" t="s">
        <v>52</v>
      </c>
      <c r="E33" t="s">
        <v>85</v>
      </c>
      <c r="F33">
        <f t="shared" ca="1" si="19"/>
        <v>2715</v>
      </c>
      <c r="G33" t="s">
        <v>171</v>
      </c>
      <c r="H33">
        <v>906</v>
      </c>
      <c r="I33">
        <f>Дума_партии[[#This Row],[Число избирателей, внесенных в список избирателей на момент окончания голосования]]</f>
        <v>906</v>
      </c>
      <c r="J33">
        <v>700</v>
      </c>
      <c r="K33">
        <v>0</v>
      </c>
      <c r="L33">
        <v>366</v>
      </c>
      <c r="M33">
        <v>74</v>
      </c>
      <c r="N33" s="2">
        <f t="shared" si="0"/>
        <v>48.565121412803535</v>
      </c>
      <c r="O33" s="2">
        <f t="shared" si="1"/>
        <v>8.1677704194260485</v>
      </c>
      <c r="P33">
        <v>260</v>
      </c>
      <c r="Q33">
        <v>74</v>
      </c>
      <c r="R33">
        <v>366</v>
      </c>
      <c r="S33">
        <f t="shared" si="2"/>
        <v>440</v>
      </c>
      <c r="T33" s="2">
        <f t="shared" si="3"/>
        <v>16.818181818181817</v>
      </c>
      <c r="U33">
        <v>18</v>
      </c>
      <c r="V33" s="2">
        <f t="shared" si="4"/>
        <v>4.0909090909090908</v>
      </c>
      <c r="W33">
        <v>422</v>
      </c>
      <c r="X33">
        <v>0</v>
      </c>
      <c r="Y33">
        <v>0</v>
      </c>
      <c r="Z33">
        <v>119</v>
      </c>
      <c r="AA33" s="2">
        <f t="shared" si="5"/>
        <v>27.045454545454547</v>
      </c>
      <c r="AB33">
        <v>5</v>
      </c>
      <c r="AC33" s="2">
        <f t="shared" si="6"/>
        <v>1.1363636363636365</v>
      </c>
      <c r="AD33">
        <v>50</v>
      </c>
      <c r="AE33" s="2">
        <f t="shared" si="7"/>
        <v>11.363636363636363</v>
      </c>
      <c r="AF33">
        <v>26</v>
      </c>
      <c r="AG33" s="2">
        <f t="shared" si="8"/>
        <v>5.9090909090909092</v>
      </c>
      <c r="AH33">
        <v>136</v>
      </c>
      <c r="AI33" s="2">
        <f t="shared" si="9"/>
        <v>30.90909090909091</v>
      </c>
      <c r="AJ33">
        <v>32</v>
      </c>
      <c r="AK33" s="2">
        <f t="shared" si="10"/>
        <v>7.2727272727272725</v>
      </c>
      <c r="AL33">
        <v>9</v>
      </c>
      <c r="AM33" s="2">
        <f t="shared" si="11"/>
        <v>2.0454545454545454</v>
      </c>
      <c r="AN33">
        <v>1</v>
      </c>
      <c r="AO33" s="2">
        <f t="shared" si="12"/>
        <v>0.22727272727272727</v>
      </c>
      <c r="AP33">
        <v>5</v>
      </c>
      <c r="AQ33" s="2">
        <f t="shared" si="13"/>
        <v>1.1363636363636365</v>
      </c>
      <c r="AR33">
        <v>7</v>
      </c>
      <c r="AS33" s="2">
        <f t="shared" si="14"/>
        <v>1.5909090909090908</v>
      </c>
      <c r="AT33">
        <v>0</v>
      </c>
      <c r="AU33" s="2">
        <f t="shared" si="15"/>
        <v>0</v>
      </c>
      <c r="AV33">
        <v>9</v>
      </c>
      <c r="AW33" s="2">
        <f t="shared" si="16"/>
        <v>2.0454545454545454</v>
      </c>
      <c r="AX33">
        <v>4</v>
      </c>
      <c r="AY33" s="2">
        <f t="shared" si="17"/>
        <v>0.90909090909090906</v>
      </c>
      <c r="AZ33">
        <v>19</v>
      </c>
      <c r="BA33" s="2">
        <f t="shared" si="18"/>
        <v>4.3181818181818183</v>
      </c>
      <c r="BB33" t="s">
        <v>54</v>
      </c>
    </row>
    <row r="34" spans="1:54" x14ac:dyDescent="0.4">
      <c r="A34" t="s">
        <v>49</v>
      </c>
      <c r="B34" t="s">
        <v>50</v>
      </c>
      <c r="C34" t="s">
        <v>51</v>
      </c>
      <c r="D34" t="s">
        <v>52</v>
      </c>
      <c r="E34" t="s">
        <v>86</v>
      </c>
      <c r="F34">
        <f t="shared" ca="1" si="19"/>
        <v>2716</v>
      </c>
      <c r="G34" t="s">
        <v>172</v>
      </c>
      <c r="H34">
        <v>1770</v>
      </c>
      <c r="I34">
        <f>Дума_партии[[#This Row],[Число избирателей, внесенных в список избирателей на момент окончания голосования]]</f>
        <v>1770</v>
      </c>
      <c r="J34">
        <v>1200</v>
      </c>
      <c r="K34">
        <v>0</v>
      </c>
      <c r="L34">
        <v>831</v>
      </c>
      <c r="M34">
        <v>15</v>
      </c>
      <c r="N34" s="2">
        <f t="shared" si="0"/>
        <v>47.796610169491522</v>
      </c>
      <c r="O34" s="2">
        <f t="shared" si="1"/>
        <v>0.84745762711864403</v>
      </c>
      <c r="P34">
        <v>354</v>
      </c>
      <c r="Q34">
        <v>15</v>
      </c>
      <c r="R34">
        <v>831</v>
      </c>
      <c r="S34">
        <f t="shared" si="2"/>
        <v>846</v>
      </c>
      <c r="T34" s="2">
        <f t="shared" si="3"/>
        <v>1.7730496453900708</v>
      </c>
      <c r="U34">
        <v>20</v>
      </c>
      <c r="V34" s="2">
        <f t="shared" si="4"/>
        <v>2.3640661938534278</v>
      </c>
      <c r="W34">
        <v>826</v>
      </c>
      <c r="X34">
        <v>0</v>
      </c>
      <c r="Y34">
        <v>0</v>
      </c>
      <c r="Z34">
        <v>182</v>
      </c>
      <c r="AA34" s="2">
        <f t="shared" si="5"/>
        <v>21.513002364066192</v>
      </c>
      <c r="AB34">
        <v>10</v>
      </c>
      <c r="AC34" s="2">
        <f t="shared" si="6"/>
        <v>1.1820330969267139</v>
      </c>
      <c r="AD34">
        <v>106</v>
      </c>
      <c r="AE34" s="2">
        <f t="shared" si="7"/>
        <v>12.529550827423169</v>
      </c>
      <c r="AF34">
        <v>55</v>
      </c>
      <c r="AG34" s="2">
        <f t="shared" si="8"/>
        <v>6.501182033096927</v>
      </c>
      <c r="AH34">
        <v>320</v>
      </c>
      <c r="AI34" s="2">
        <f t="shared" si="9"/>
        <v>37.825059101654844</v>
      </c>
      <c r="AJ34">
        <v>53</v>
      </c>
      <c r="AK34" s="2">
        <f t="shared" si="10"/>
        <v>6.2647754137115843</v>
      </c>
      <c r="AL34">
        <v>17</v>
      </c>
      <c r="AM34" s="2">
        <f t="shared" si="11"/>
        <v>2.0094562647754137</v>
      </c>
      <c r="AN34">
        <v>7</v>
      </c>
      <c r="AO34" s="2">
        <f t="shared" si="12"/>
        <v>0.82742316784869974</v>
      </c>
      <c r="AP34">
        <v>9</v>
      </c>
      <c r="AQ34" s="2">
        <f t="shared" si="13"/>
        <v>1.0638297872340425</v>
      </c>
      <c r="AR34">
        <v>16</v>
      </c>
      <c r="AS34" s="2">
        <f t="shared" si="14"/>
        <v>1.8912529550827424</v>
      </c>
      <c r="AT34">
        <v>0</v>
      </c>
      <c r="AU34" s="2">
        <f t="shared" si="15"/>
        <v>0</v>
      </c>
      <c r="AV34">
        <v>13</v>
      </c>
      <c r="AW34" s="2">
        <f t="shared" si="16"/>
        <v>1.5366430260047281</v>
      </c>
      <c r="AX34">
        <v>5</v>
      </c>
      <c r="AY34" s="2">
        <f t="shared" si="17"/>
        <v>0.59101654846335694</v>
      </c>
      <c r="AZ34">
        <v>33</v>
      </c>
      <c r="BA34" s="2">
        <f t="shared" si="18"/>
        <v>3.9007092198581561</v>
      </c>
      <c r="BB34" t="s">
        <v>54</v>
      </c>
    </row>
    <row r="35" spans="1:54" x14ac:dyDescent="0.4">
      <c r="A35" t="s">
        <v>49</v>
      </c>
      <c r="B35" t="s">
        <v>50</v>
      </c>
      <c r="C35" t="s">
        <v>51</v>
      </c>
      <c r="D35" t="s">
        <v>52</v>
      </c>
      <c r="E35" t="s">
        <v>87</v>
      </c>
      <c r="F35">
        <f t="shared" ca="1" si="19"/>
        <v>2717</v>
      </c>
      <c r="G35" t="s">
        <v>155</v>
      </c>
      <c r="H35">
        <v>1205</v>
      </c>
      <c r="I35">
        <f>Дума_партии[[#This Row],[Число избирателей, внесенных в список избирателей на момент окончания голосования]]</f>
        <v>1205</v>
      </c>
      <c r="J35">
        <v>1100</v>
      </c>
      <c r="K35">
        <v>0</v>
      </c>
      <c r="L35">
        <v>433</v>
      </c>
      <c r="M35">
        <v>41</v>
      </c>
      <c r="N35" s="2">
        <f t="shared" si="0"/>
        <v>39.336099585062243</v>
      </c>
      <c r="O35" s="2">
        <f t="shared" si="1"/>
        <v>3.4024896265560165</v>
      </c>
      <c r="P35">
        <v>626</v>
      </c>
      <c r="Q35">
        <v>41</v>
      </c>
      <c r="R35">
        <v>433</v>
      </c>
      <c r="S35">
        <f t="shared" si="2"/>
        <v>474</v>
      </c>
      <c r="T35" s="2">
        <f t="shared" si="3"/>
        <v>8.6497890295358655</v>
      </c>
      <c r="U35">
        <v>13</v>
      </c>
      <c r="V35" s="2">
        <f t="shared" si="4"/>
        <v>2.7426160337552741</v>
      </c>
      <c r="W35">
        <v>461</v>
      </c>
      <c r="X35">
        <v>0</v>
      </c>
      <c r="Y35">
        <v>0</v>
      </c>
      <c r="Z35">
        <v>163</v>
      </c>
      <c r="AA35" s="2">
        <f t="shared" si="5"/>
        <v>34.388185654008439</v>
      </c>
      <c r="AB35">
        <v>15</v>
      </c>
      <c r="AC35" s="2">
        <f t="shared" si="6"/>
        <v>3.1645569620253164</v>
      </c>
      <c r="AD35">
        <v>54</v>
      </c>
      <c r="AE35" s="2">
        <f t="shared" si="7"/>
        <v>11.39240506329114</v>
      </c>
      <c r="AF35">
        <v>23</v>
      </c>
      <c r="AG35" s="2">
        <f t="shared" ref="AG35:AI39" si="20">100*AF35/$S35</f>
        <v>4.852320675105485</v>
      </c>
      <c r="AH35">
        <v>124</v>
      </c>
      <c r="AI35" s="2">
        <f t="shared" si="20"/>
        <v>26.160337552742615</v>
      </c>
      <c r="AJ35">
        <v>45</v>
      </c>
      <c r="AK35" s="2">
        <f t="shared" ref="AK35:AM39" si="21">100*AJ35/$S35</f>
        <v>9.4936708860759502</v>
      </c>
      <c r="AL35">
        <v>6</v>
      </c>
      <c r="AM35" s="2">
        <f t="shared" si="21"/>
        <v>1.2658227848101267</v>
      </c>
      <c r="AN35">
        <v>2</v>
      </c>
      <c r="AO35" s="2">
        <f t="shared" ref="AO35:AQ39" si="22">100*AN35/$S35</f>
        <v>0.4219409282700422</v>
      </c>
      <c r="AP35">
        <v>3</v>
      </c>
      <c r="AQ35" s="2">
        <f t="shared" si="22"/>
        <v>0.63291139240506333</v>
      </c>
      <c r="AR35">
        <v>14</v>
      </c>
      <c r="AS35" s="2">
        <f t="shared" ref="AS35:AU39" si="23">100*AR35/$S35</f>
        <v>2.9535864978902953</v>
      </c>
      <c r="AT35">
        <v>0</v>
      </c>
      <c r="AU35" s="2">
        <f t="shared" si="23"/>
        <v>0</v>
      </c>
      <c r="AV35">
        <v>3</v>
      </c>
      <c r="AW35" s="2">
        <f t="shared" ref="AW35:AY39" si="24">100*AV35/$S35</f>
        <v>0.63291139240506333</v>
      </c>
      <c r="AX35">
        <v>2</v>
      </c>
      <c r="AY35" s="2">
        <f t="shared" si="24"/>
        <v>0.4219409282700422</v>
      </c>
      <c r="AZ35">
        <v>7</v>
      </c>
      <c r="BA35" s="2">
        <f t="shared" si="18"/>
        <v>1.4767932489451476</v>
      </c>
      <c r="BB35" t="s">
        <v>54</v>
      </c>
    </row>
    <row r="36" spans="1:54" x14ac:dyDescent="0.4">
      <c r="A36" t="s">
        <v>49</v>
      </c>
      <c r="B36" t="s">
        <v>50</v>
      </c>
      <c r="C36" t="s">
        <v>51</v>
      </c>
      <c r="D36" t="s">
        <v>52</v>
      </c>
      <c r="E36" t="s">
        <v>88</v>
      </c>
      <c r="F36">
        <f t="shared" ca="1" si="19"/>
        <v>2718</v>
      </c>
      <c r="G36" t="s">
        <v>173</v>
      </c>
      <c r="H36">
        <v>963</v>
      </c>
      <c r="I36">
        <f>Дума_партии[[#This Row],[Число избирателей, внесенных в список избирателей на момент окончания голосования]]</f>
        <v>963</v>
      </c>
      <c r="J36">
        <v>800</v>
      </c>
      <c r="K36">
        <v>0</v>
      </c>
      <c r="L36">
        <v>252</v>
      </c>
      <c r="M36">
        <v>24</v>
      </c>
      <c r="N36" s="2">
        <f t="shared" si="0"/>
        <v>28.660436137071652</v>
      </c>
      <c r="O36" s="2">
        <f t="shared" si="1"/>
        <v>2.4922118380062304</v>
      </c>
      <c r="P36">
        <v>524</v>
      </c>
      <c r="Q36">
        <v>23</v>
      </c>
      <c r="R36">
        <v>252</v>
      </c>
      <c r="S36">
        <f t="shared" si="2"/>
        <v>275</v>
      </c>
      <c r="T36" s="2">
        <f t="shared" si="3"/>
        <v>8.3636363636363633</v>
      </c>
      <c r="U36">
        <v>20</v>
      </c>
      <c r="V36" s="2">
        <f t="shared" si="4"/>
        <v>7.2727272727272725</v>
      </c>
      <c r="W36">
        <v>255</v>
      </c>
      <c r="X36">
        <v>0</v>
      </c>
      <c r="Y36">
        <v>0</v>
      </c>
      <c r="Z36">
        <v>76</v>
      </c>
      <c r="AA36" s="2">
        <f t="shared" si="5"/>
        <v>27.636363636363637</v>
      </c>
      <c r="AB36">
        <v>3</v>
      </c>
      <c r="AC36" s="2">
        <f t="shared" si="6"/>
        <v>1.0909090909090908</v>
      </c>
      <c r="AD36">
        <v>28</v>
      </c>
      <c r="AE36" s="2">
        <f t="shared" si="7"/>
        <v>10.181818181818182</v>
      </c>
      <c r="AF36">
        <v>20</v>
      </c>
      <c r="AG36" s="2">
        <f t="shared" si="20"/>
        <v>7.2727272727272725</v>
      </c>
      <c r="AH36">
        <v>67</v>
      </c>
      <c r="AI36" s="2">
        <f t="shared" si="20"/>
        <v>24.363636363636363</v>
      </c>
      <c r="AJ36">
        <v>28</v>
      </c>
      <c r="AK36" s="2">
        <f t="shared" si="21"/>
        <v>10.181818181818182</v>
      </c>
      <c r="AL36">
        <v>2</v>
      </c>
      <c r="AM36" s="2">
        <f t="shared" si="21"/>
        <v>0.72727272727272729</v>
      </c>
      <c r="AN36">
        <v>1</v>
      </c>
      <c r="AO36" s="2">
        <f t="shared" si="22"/>
        <v>0.36363636363636365</v>
      </c>
      <c r="AP36">
        <v>3</v>
      </c>
      <c r="AQ36" s="2">
        <f t="shared" si="22"/>
        <v>1.0909090909090908</v>
      </c>
      <c r="AR36">
        <v>10</v>
      </c>
      <c r="AS36" s="2">
        <f t="shared" si="23"/>
        <v>3.6363636363636362</v>
      </c>
      <c r="AT36">
        <v>0</v>
      </c>
      <c r="AU36" s="2">
        <f t="shared" si="23"/>
        <v>0</v>
      </c>
      <c r="AV36">
        <v>2</v>
      </c>
      <c r="AW36" s="2">
        <f t="shared" si="24"/>
        <v>0.72727272727272729</v>
      </c>
      <c r="AX36">
        <v>3</v>
      </c>
      <c r="AY36" s="2">
        <f t="shared" si="24"/>
        <v>1.0909090909090908</v>
      </c>
      <c r="AZ36">
        <v>12</v>
      </c>
      <c r="BA36" s="2">
        <f t="shared" si="18"/>
        <v>4.3636363636363633</v>
      </c>
      <c r="BB36" t="s">
        <v>54</v>
      </c>
    </row>
    <row r="37" spans="1:54" x14ac:dyDescent="0.4">
      <c r="A37" t="s">
        <v>49</v>
      </c>
      <c r="B37" t="s">
        <v>50</v>
      </c>
      <c r="C37" t="s">
        <v>51</v>
      </c>
      <c r="D37" t="s">
        <v>52</v>
      </c>
      <c r="E37" t="s">
        <v>89</v>
      </c>
      <c r="F37">
        <f t="shared" ca="1" si="19"/>
        <v>2719</v>
      </c>
      <c r="G37" t="s">
        <v>174</v>
      </c>
      <c r="H37">
        <v>665</v>
      </c>
      <c r="I37">
        <f>Дума_партии[[#This Row],[Число избирателей, внесенных в список избирателей на момент окончания голосования]]</f>
        <v>665</v>
      </c>
      <c r="J37">
        <v>600</v>
      </c>
      <c r="K37">
        <v>0</v>
      </c>
      <c r="L37">
        <v>209</v>
      </c>
      <c r="M37">
        <v>47</v>
      </c>
      <c r="N37" s="2">
        <f t="shared" si="0"/>
        <v>38.496240601503757</v>
      </c>
      <c r="O37" s="2">
        <f t="shared" si="1"/>
        <v>7.0676691729323311</v>
      </c>
      <c r="P37">
        <v>344</v>
      </c>
      <c r="Q37">
        <v>47</v>
      </c>
      <c r="R37">
        <v>209</v>
      </c>
      <c r="S37">
        <f t="shared" si="2"/>
        <v>256</v>
      </c>
      <c r="T37" s="2">
        <f t="shared" si="3"/>
        <v>18.359375</v>
      </c>
      <c r="U37">
        <v>9</v>
      </c>
      <c r="V37" s="2">
        <f t="shared" si="4"/>
        <v>3.515625</v>
      </c>
      <c r="W37">
        <v>247</v>
      </c>
      <c r="X37">
        <v>0</v>
      </c>
      <c r="Y37">
        <v>0</v>
      </c>
      <c r="Z37">
        <v>87</v>
      </c>
      <c r="AA37" s="2">
        <f t="shared" si="5"/>
        <v>33.984375</v>
      </c>
      <c r="AB37">
        <v>3</v>
      </c>
      <c r="AC37" s="2">
        <f t="shared" si="6"/>
        <v>1.171875</v>
      </c>
      <c r="AD37">
        <v>26</v>
      </c>
      <c r="AE37" s="2">
        <f t="shared" si="7"/>
        <v>10.15625</v>
      </c>
      <c r="AF37">
        <v>13</v>
      </c>
      <c r="AG37" s="2">
        <f t="shared" si="20"/>
        <v>5.078125</v>
      </c>
      <c r="AH37">
        <v>61</v>
      </c>
      <c r="AI37" s="2">
        <f t="shared" si="20"/>
        <v>23.828125</v>
      </c>
      <c r="AJ37">
        <v>29</v>
      </c>
      <c r="AK37" s="2">
        <f t="shared" si="21"/>
        <v>11.328125</v>
      </c>
      <c r="AL37">
        <v>5</v>
      </c>
      <c r="AM37" s="2">
        <f t="shared" si="21"/>
        <v>1.953125</v>
      </c>
      <c r="AN37">
        <v>0</v>
      </c>
      <c r="AO37" s="2">
        <f t="shared" si="22"/>
        <v>0</v>
      </c>
      <c r="AP37">
        <v>1</v>
      </c>
      <c r="AQ37" s="2">
        <f t="shared" si="22"/>
        <v>0.390625</v>
      </c>
      <c r="AR37">
        <v>6</v>
      </c>
      <c r="AS37" s="2">
        <f t="shared" si="23"/>
        <v>2.34375</v>
      </c>
      <c r="AT37">
        <v>0</v>
      </c>
      <c r="AU37" s="2">
        <f t="shared" si="23"/>
        <v>0</v>
      </c>
      <c r="AV37">
        <v>2</v>
      </c>
      <c r="AW37" s="2">
        <f t="shared" si="24"/>
        <v>0.78125</v>
      </c>
      <c r="AX37">
        <v>2</v>
      </c>
      <c r="AY37" s="2">
        <f t="shared" si="24"/>
        <v>0.78125</v>
      </c>
      <c r="AZ37">
        <v>12</v>
      </c>
      <c r="BA37" s="2">
        <f t="shared" si="18"/>
        <v>4.6875</v>
      </c>
      <c r="BB37" t="s">
        <v>54</v>
      </c>
    </row>
    <row r="38" spans="1:54" x14ac:dyDescent="0.4">
      <c r="A38" t="s">
        <v>49</v>
      </c>
      <c r="B38" t="s">
        <v>50</v>
      </c>
      <c r="C38" t="s">
        <v>51</v>
      </c>
      <c r="D38" t="s">
        <v>52</v>
      </c>
      <c r="E38" t="s">
        <v>90</v>
      </c>
      <c r="F38">
        <f t="shared" ca="1" si="19"/>
        <v>2720</v>
      </c>
      <c r="G38" t="s">
        <v>175</v>
      </c>
      <c r="H38">
        <v>1410</v>
      </c>
      <c r="I38">
        <f>Дума_партии[[#This Row],[Число избирателей, внесенных в список избирателей на момент окончания голосования]]</f>
        <v>1410</v>
      </c>
      <c r="J38">
        <v>1300</v>
      </c>
      <c r="K38">
        <v>0</v>
      </c>
      <c r="L38">
        <v>421</v>
      </c>
      <c r="M38">
        <v>18</v>
      </c>
      <c r="N38" s="2">
        <f t="shared" si="0"/>
        <v>31.134751773049647</v>
      </c>
      <c r="O38" s="2">
        <f t="shared" si="1"/>
        <v>1.2765957446808511</v>
      </c>
      <c r="P38">
        <v>861</v>
      </c>
      <c r="Q38">
        <v>18</v>
      </c>
      <c r="R38">
        <v>403</v>
      </c>
      <c r="S38">
        <f t="shared" si="2"/>
        <v>421</v>
      </c>
      <c r="T38" s="2">
        <f t="shared" si="3"/>
        <v>4.2755344418052257</v>
      </c>
      <c r="U38">
        <v>16</v>
      </c>
      <c r="V38" s="2">
        <f t="shared" si="4"/>
        <v>3.8004750593824226</v>
      </c>
      <c r="W38">
        <v>405</v>
      </c>
      <c r="X38">
        <v>0</v>
      </c>
      <c r="Y38">
        <v>0</v>
      </c>
      <c r="Z38">
        <v>120</v>
      </c>
      <c r="AA38" s="2">
        <f t="shared" si="5"/>
        <v>28.50356294536817</v>
      </c>
      <c r="AB38">
        <v>9</v>
      </c>
      <c r="AC38" s="2">
        <f t="shared" si="6"/>
        <v>2.1377672209026128</v>
      </c>
      <c r="AD38">
        <v>52</v>
      </c>
      <c r="AE38" s="2">
        <f t="shared" si="7"/>
        <v>12.351543942992874</v>
      </c>
      <c r="AF38">
        <v>18</v>
      </c>
      <c r="AG38" s="2">
        <f t="shared" si="20"/>
        <v>4.2755344418052257</v>
      </c>
      <c r="AH38">
        <v>112</v>
      </c>
      <c r="AI38" s="2">
        <f t="shared" si="20"/>
        <v>26.603325415676959</v>
      </c>
      <c r="AJ38">
        <v>41</v>
      </c>
      <c r="AK38" s="2">
        <f t="shared" si="21"/>
        <v>9.738717339667458</v>
      </c>
      <c r="AL38">
        <v>5</v>
      </c>
      <c r="AM38" s="2">
        <f t="shared" si="21"/>
        <v>1.1876484560570071</v>
      </c>
      <c r="AN38">
        <v>0</v>
      </c>
      <c r="AO38" s="2">
        <f t="shared" si="22"/>
        <v>0</v>
      </c>
      <c r="AP38">
        <v>2</v>
      </c>
      <c r="AQ38" s="2">
        <f t="shared" si="22"/>
        <v>0.47505938242280282</v>
      </c>
      <c r="AR38">
        <v>10</v>
      </c>
      <c r="AS38" s="2">
        <f t="shared" si="23"/>
        <v>2.3752969121140142</v>
      </c>
      <c r="AT38">
        <v>0</v>
      </c>
      <c r="AU38" s="2">
        <f t="shared" si="23"/>
        <v>0</v>
      </c>
      <c r="AV38">
        <v>7</v>
      </c>
      <c r="AW38" s="2">
        <f t="shared" si="24"/>
        <v>1.66270783847981</v>
      </c>
      <c r="AX38">
        <v>4</v>
      </c>
      <c r="AY38" s="2">
        <f t="shared" si="24"/>
        <v>0.95011876484560565</v>
      </c>
      <c r="AZ38">
        <v>25</v>
      </c>
      <c r="BA38" s="2">
        <f t="shared" si="18"/>
        <v>5.9382422802850359</v>
      </c>
      <c r="BB38" t="s">
        <v>54</v>
      </c>
    </row>
    <row r="39" spans="1:54" x14ac:dyDescent="0.4">
      <c r="A39" t="s">
        <v>49</v>
      </c>
      <c r="B39" t="s">
        <v>50</v>
      </c>
      <c r="C39" t="s">
        <v>51</v>
      </c>
      <c r="D39" t="s">
        <v>52</v>
      </c>
      <c r="E39" t="s">
        <v>91</v>
      </c>
      <c r="F39">
        <f t="shared" ca="1" si="19"/>
        <v>2721</v>
      </c>
      <c r="G39" t="s">
        <v>173</v>
      </c>
      <c r="H39">
        <v>1460</v>
      </c>
      <c r="I39">
        <f>Дума_партии[[#This Row],[Число избирателей, внесенных в список избирателей на момент окончания голосования]]</f>
        <v>1460</v>
      </c>
      <c r="J39">
        <v>1300</v>
      </c>
      <c r="K39">
        <v>0</v>
      </c>
      <c r="L39">
        <v>520</v>
      </c>
      <c r="M39">
        <v>8</v>
      </c>
      <c r="N39" s="2">
        <f t="shared" si="0"/>
        <v>36.164383561643838</v>
      </c>
      <c r="O39" s="2">
        <f t="shared" si="1"/>
        <v>0.54794520547945202</v>
      </c>
      <c r="P39">
        <v>772</v>
      </c>
      <c r="Q39">
        <v>8</v>
      </c>
      <c r="R39">
        <v>520</v>
      </c>
      <c r="S39">
        <f t="shared" si="2"/>
        <v>528</v>
      </c>
      <c r="T39" s="2">
        <f t="shared" si="3"/>
        <v>1.5151515151515151</v>
      </c>
      <c r="U39">
        <v>24</v>
      </c>
      <c r="V39" s="2">
        <f t="shared" si="4"/>
        <v>4.5454545454545459</v>
      </c>
      <c r="W39">
        <v>504</v>
      </c>
      <c r="X39">
        <v>0</v>
      </c>
      <c r="Y39">
        <v>0</v>
      </c>
      <c r="Z39">
        <v>139</v>
      </c>
      <c r="AA39" s="2">
        <f t="shared" si="5"/>
        <v>26.325757575757574</v>
      </c>
      <c r="AB39">
        <v>7</v>
      </c>
      <c r="AC39" s="2">
        <f t="shared" si="6"/>
        <v>1.3257575757575757</v>
      </c>
      <c r="AD39">
        <v>57</v>
      </c>
      <c r="AE39" s="2">
        <f t="shared" si="7"/>
        <v>10.795454545454545</v>
      </c>
      <c r="AF39">
        <v>32</v>
      </c>
      <c r="AG39" s="2">
        <f t="shared" si="20"/>
        <v>6.0606060606060606</v>
      </c>
      <c r="AH39">
        <v>135</v>
      </c>
      <c r="AI39" s="2">
        <f t="shared" si="20"/>
        <v>25.568181818181817</v>
      </c>
      <c r="AJ39">
        <v>86</v>
      </c>
      <c r="AK39" s="2">
        <f t="shared" si="21"/>
        <v>16.287878787878789</v>
      </c>
      <c r="AL39">
        <v>4</v>
      </c>
      <c r="AM39" s="2">
        <f t="shared" si="21"/>
        <v>0.75757575757575757</v>
      </c>
      <c r="AN39">
        <v>5</v>
      </c>
      <c r="AO39" s="2">
        <f t="shared" si="22"/>
        <v>0.94696969696969702</v>
      </c>
      <c r="AP39">
        <v>7</v>
      </c>
      <c r="AQ39" s="2">
        <f t="shared" si="22"/>
        <v>1.3257575757575757</v>
      </c>
      <c r="AR39">
        <v>11</v>
      </c>
      <c r="AS39" s="2">
        <f t="shared" si="23"/>
        <v>2.0833333333333335</v>
      </c>
      <c r="AT39">
        <v>0</v>
      </c>
      <c r="AU39" s="2">
        <f t="shared" si="23"/>
        <v>0</v>
      </c>
      <c r="AV39">
        <v>5</v>
      </c>
      <c r="AW39" s="2">
        <f t="shared" si="24"/>
        <v>0.94696969696969702</v>
      </c>
      <c r="AX39">
        <v>4</v>
      </c>
      <c r="AY39" s="2">
        <f t="shared" si="24"/>
        <v>0.75757575757575757</v>
      </c>
      <c r="AZ39">
        <v>12</v>
      </c>
      <c r="BA39" s="2">
        <f t="shared" si="18"/>
        <v>2.2727272727272729</v>
      </c>
      <c r="BB39" t="s">
        <v>54</v>
      </c>
    </row>
    <row r="40" spans="1:54" x14ac:dyDescent="0.4">
      <c r="A40" t="s">
        <v>149</v>
      </c>
      <c r="F40">
        <f ca="1">SUBTOTAL(103,Дума_партии[УИК])</f>
        <v>38</v>
      </c>
      <c r="H40">
        <f>SUBTOTAL(109,Дума_партии[Число избирателей, внесенных в список избирателей на момент окончания голосования])</f>
        <v>52134</v>
      </c>
      <c r="L40">
        <f>SUBTOTAL(109,Дума_партии[Число избирательных бюллетеней, выданных в помещении для голосования в день голосования])</f>
        <v>18412</v>
      </c>
      <c r="M40">
        <f>SUBTOTAL(109,Дума_партии[Число избирательных бюллетеней, выданных вне помещения для голосования в день голосования])</f>
        <v>1685</v>
      </c>
      <c r="N40"/>
      <c r="O40"/>
      <c r="S40">
        <f>SUBTOTAL(109,Дума_партии[Обнаружено])</f>
        <v>20048</v>
      </c>
      <c r="T40"/>
      <c r="V40"/>
      <c r="Z40">
        <f>SUBTOTAL(109,Дума_партии[1. Политическая партия "КОММУНИСТИЧЕСКАЯ ПАРТИЯ РОССИЙСКОЙ ФЕДЕРАЦИИ"])</f>
        <v>5809</v>
      </c>
      <c r="AA40"/>
      <c r="AB40">
        <f>SUBTOTAL(109,Дума_партии[2. Политическая партия "Российская экологическая партия "ЗЕЛЁНЫЕ"])</f>
        <v>305</v>
      </c>
      <c r="AC40"/>
      <c r="AD40">
        <f>SUBTOTAL(109,Дума_партии[3. Политическая партия ЛДПР – Либерально-демократическая партия России])</f>
        <v>2198</v>
      </c>
      <c r="AE40"/>
      <c r="AF40">
        <f>SUBTOTAL(109,Дума_партии[4. Политическая партия "НОВЫЕ ЛЮДИ"])</f>
        <v>1167</v>
      </c>
      <c r="AG40"/>
      <c r="AH40">
        <f>SUBTOTAL(109,Дума_партии[5. Всероссийская политическая партия "ЕДИНАЯ РОССИЯ"])</f>
        <v>5837</v>
      </c>
      <c r="AI40"/>
      <c r="AJ40">
        <f>SUBTOTAL(109,Дума_партии[6. Партия СПРАВЕДЛИВАЯ РОССИЯ – ЗА ПРАВДУ])</f>
        <v>1741</v>
      </c>
      <c r="AK40"/>
      <c r="AL40">
        <f>SUBTOTAL(109,Дума_партии[7. Политическая партия "Российская объединенная демократическая партия "ЯБЛОКО"])</f>
        <v>257</v>
      </c>
      <c r="AM40"/>
      <c r="AN40">
        <f>SUBTOTAL(109,Дума_партии[8. Всероссийская политическая партия "ПАРТИЯ РОСТА"])</f>
        <v>103</v>
      </c>
      <c r="AO40"/>
      <c r="AP40">
        <f>SUBTOTAL(109,Дума_партии[9. Политическая партия РОССИЙСКАЯ ПАРТИЯ СВОБОДЫ И СПРАВЕДЛИВОСТИ])</f>
        <v>220</v>
      </c>
      <c r="AQ40"/>
      <c r="AR40">
        <f>SUBTOTAL(109,Дума_партии[10. Политическая партия КОММУНИСТИЧЕСКАЯ ПАРТИЯ КОММУНИСТЫ РОССИИ])</f>
        <v>428</v>
      </c>
      <c r="AS40"/>
      <c r="AT40">
        <f>SUBTOTAL(109,Дума_партии[11. Политическая партия "Гражданская Платформа"])</f>
        <v>32</v>
      </c>
      <c r="AU40"/>
      <c r="AV40">
        <f>SUBTOTAL(109,Дума_партии[12. Политическая партия ЗЕЛЕНАЯ АЛЬТЕРНАТИВА])</f>
        <v>196</v>
      </c>
      <c r="AW40"/>
      <c r="AX40">
        <f>SUBTOTAL(109,Дума_партии[13. ВСЕРОССИЙСКАЯ ПОЛИТИЧЕСКАЯ ПАРТИЯ "РОДИНА"])</f>
        <v>191</v>
      </c>
      <c r="AY40"/>
      <c r="AZ40">
        <f>SUBTOTAL(109,Дума_партии[14. ПАРТИЯ ПЕНСИОНЕРОВ])</f>
        <v>686</v>
      </c>
      <c r="BA40"/>
    </row>
    <row r="41" spans="1:54" x14ac:dyDescent="0.4">
      <c r="A41" s="2"/>
      <c r="B41" s="2"/>
      <c r="C41" s="2"/>
      <c r="D41" s="2"/>
      <c r="E41" s="2"/>
      <c r="F41" s="2"/>
      <c r="G41" s="2"/>
      <c r="H41" s="2"/>
      <c r="I41" s="2"/>
      <c r="J41" s="2"/>
      <c r="K41" s="2"/>
      <c r="L41" s="2" t="s">
        <v>92</v>
      </c>
      <c r="M41" s="2">
        <f>100*(L40+M40)/H40</f>
        <v>38.548739785936242</v>
      </c>
      <c r="P41" s="2"/>
      <c r="Q41" s="2"/>
      <c r="R41" s="2"/>
      <c r="S41" s="2"/>
      <c r="U41" s="2"/>
      <c r="W41" s="2"/>
      <c r="X41" s="2"/>
      <c r="Y41" s="2"/>
      <c r="Z41" s="2">
        <f>100*Z40/$S40</f>
        <v>28.975458898643257</v>
      </c>
      <c r="AB41" s="2">
        <f>100*AB40/$S40</f>
        <v>1.5213487629688747</v>
      </c>
      <c r="AD41" s="2">
        <f>100*AD40/$S40</f>
        <v>10.963687150837989</v>
      </c>
      <c r="AF41" s="2">
        <f>100*AF40/$S40</f>
        <v>5.8210295291300875</v>
      </c>
      <c r="AH41" s="2">
        <f>100*AH40/$S40</f>
        <v>29.115123703112531</v>
      </c>
      <c r="AJ41" s="2">
        <f>100*AJ40/$S40</f>
        <v>8.6841580207501998</v>
      </c>
      <c r="AL41" s="2">
        <f>100*AL40/$S40</f>
        <v>1.2819233838786912</v>
      </c>
      <c r="AN41" s="2">
        <f>100*AN40/$S40</f>
        <v>0.51376695929768557</v>
      </c>
      <c r="AP41" s="2">
        <f>100*AP40/$S40</f>
        <v>1.097366320830008</v>
      </c>
      <c r="AR41" s="2">
        <f>100*AR40/$S40</f>
        <v>2.1348762968874699</v>
      </c>
      <c r="AT41" s="2">
        <f>100*AT40/$S40</f>
        <v>0.15961691939345571</v>
      </c>
      <c r="AV41" s="2">
        <f>100*AV40/$S40</f>
        <v>0.97765363128491622</v>
      </c>
      <c r="AX41" s="2">
        <f>100*AX40/$S40</f>
        <v>0.95271348762968877</v>
      </c>
      <c r="AZ41" s="2">
        <f>100*AZ40/$S40</f>
        <v>3.4217877094972069</v>
      </c>
      <c r="BB41" s="2"/>
    </row>
  </sheetData>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DF634-FF40-4E53-A1E8-C41C1B1617A8}">
  <dimension ref="B1:AU41"/>
  <sheetViews>
    <sheetView topLeftCell="F1" zoomScale="70" zoomScaleNormal="70" workbookViewId="0">
      <pane ySplit="1" topLeftCell="A27" activePane="bottomLeft" state="frozen"/>
      <selection pane="bottomLeft" activeCell="AA58" sqref="AA58"/>
    </sheetView>
  </sheetViews>
  <sheetFormatPr defaultRowHeight="14.15" x14ac:dyDescent="0.4"/>
  <cols>
    <col min="1" max="1" width="6.23046875" customWidth="1"/>
    <col min="2" max="6" width="6.3828125" customWidth="1"/>
    <col min="7" max="7" width="16.84375" customWidth="1"/>
    <col min="8" max="8" width="6.4609375" customWidth="1"/>
    <col min="9" max="10" width="6.3828125" customWidth="1"/>
    <col min="11" max="11" width="6.3828125" style="2" customWidth="1"/>
    <col min="12" max="13" width="6.3828125" customWidth="1"/>
    <col min="15" max="18" width="6.3828125" customWidth="1"/>
    <col min="19" max="19" width="6.3828125" style="2" customWidth="1"/>
    <col min="20" max="20" width="6.3828125" customWidth="1"/>
    <col min="21" max="21" width="6.3828125" style="2" customWidth="1"/>
    <col min="22" max="25" width="6.3828125" customWidth="1"/>
    <col min="26" max="26" width="6.3828125" style="2" customWidth="1"/>
    <col min="27" max="27" width="6.3828125" customWidth="1"/>
    <col min="28" max="28" width="6.3828125" style="2" customWidth="1"/>
    <col min="29" max="29" width="6.3828125" customWidth="1"/>
    <col min="30" max="30" width="6.3828125" style="2" customWidth="1"/>
    <col min="31" max="31" width="6.3828125" customWidth="1"/>
    <col min="32" max="32" width="6.3828125" style="2" customWidth="1"/>
    <col min="33" max="33" width="6.3828125" customWidth="1"/>
    <col min="34" max="34" width="6.3828125" style="2" customWidth="1"/>
    <col min="35" max="35" width="6.3828125" customWidth="1"/>
    <col min="36" max="36" width="6.3828125" style="2" customWidth="1"/>
    <col min="37" max="37" width="6.3828125" customWidth="1"/>
    <col min="38" max="38" width="6.3828125" style="2" customWidth="1"/>
    <col min="39" max="39" width="6.3828125" customWidth="1"/>
    <col min="40" max="40" width="6.3828125" style="2" customWidth="1"/>
    <col min="41" max="41" width="6.3828125" customWidth="1"/>
    <col min="42" max="42" width="6.3828125" style="2" customWidth="1"/>
    <col min="43" max="43" width="6.3828125" customWidth="1"/>
    <col min="44" max="44" width="6.3828125" style="2" customWidth="1"/>
    <col min="45" max="46" width="6.3828125" customWidth="1"/>
    <col min="47" max="48" width="6.23046875" customWidth="1"/>
  </cols>
  <sheetData>
    <row r="1" spans="2:47" x14ac:dyDescent="0.4">
      <c r="B1" t="s">
        <v>0</v>
      </c>
      <c r="C1" t="s">
        <v>2</v>
      </c>
      <c r="D1" t="s">
        <v>3</v>
      </c>
      <c r="E1" t="s">
        <v>4</v>
      </c>
      <c r="F1" s="4" t="s">
        <v>152</v>
      </c>
      <c r="G1" s="4" t="s">
        <v>158</v>
      </c>
      <c r="H1" t="s">
        <v>93</v>
      </c>
      <c r="I1" t="s">
        <v>178</v>
      </c>
      <c r="J1" t="s">
        <v>94</v>
      </c>
      <c r="K1" t="s">
        <v>151</v>
      </c>
      <c r="L1" t="s">
        <v>95</v>
      </c>
      <c r="M1" t="s">
        <v>96</v>
      </c>
      <c r="N1" s="2" t="s">
        <v>10</v>
      </c>
      <c r="O1" s="2" t="s">
        <v>147</v>
      </c>
      <c r="P1" t="s">
        <v>97</v>
      </c>
      <c r="Q1" t="s">
        <v>98</v>
      </c>
      <c r="R1" t="s">
        <v>99</v>
      </c>
      <c r="S1" t="s">
        <v>15</v>
      </c>
      <c r="T1" s="5" t="s">
        <v>11</v>
      </c>
      <c r="U1" t="s">
        <v>100</v>
      </c>
      <c r="V1" s="5" t="s">
        <v>148</v>
      </c>
      <c r="W1" t="s">
        <v>101</v>
      </c>
      <c r="X1" t="s">
        <v>102</v>
      </c>
      <c r="Y1" t="s">
        <v>103</v>
      </c>
      <c r="Z1" t="s">
        <v>104</v>
      </c>
      <c r="AA1" s="2" t="s">
        <v>45</v>
      </c>
      <c r="AB1" t="s">
        <v>105</v>
      </c>
      <c r="AC1" s="2" t="s">
        <v>25</v>
      </c>
      <c r="AD1" t="s">
        <v>106</v>
      </c>
      <c r="AE1" s="2" t="s">
        <v>27</v>
      </c>
      <c r="AF1" t="s">
        <v>107</v>
      </c>
      <c r="AG1" s="2" t="s">
        <v>47</v>
      </c>
      <c r="AH1" t="s">
        <v>108</v>
      </c>
      <c r="AI1" s="2" t="s">
        <v>21</v>
      </c>
      <c r="AJ1" t="s">
        <v>109</v>
      </c>
      <c r="AK1" s="2" t="s">
        <v>29</v>
      </c>
      <c r="AL1" t="s">
        <v>110</v>
      </c>
      <c r="AM1" s="2" t="s">
        <v>23</v>
      </c>
      <c r="AN1" t="s">
        <v>111</v>
      </c>
      <c r="AO1" s="2" t="s">
        <v>33</v>
      </c>
      <c r="AP1" t="s">
        <v>112</v>
      </c>
      <c r="AQ1" s="2" t="s">
        <v>39</v>
      </c>
      <c r="AR1" t="s">
        <v>113</v>
      </c>
      <c r="AS1" s="2" t="s">
        <v>31</v>
      </c>
      <c r="AT1" t="s">
        <v>48</v>
      </c>
      <c r="AU1" s="8" t="s">
        <v>150</v>
      </c>
    </row>
    <row r="2" spans="2:47" x14ac:dyDescent="0.4">
      <c r="B2" t="s">
        <v>114</v>
      </c>
      <c r="C2" t="s">
        <v>115</v>
      </c>
      <c r="D2" t="s">
        <v>52</v>
      </c>
      <c r="E2" t="s">
        <v>53</v>
      </c>
      <c r="F2" s="9">
        <f t="shared" ref="F2:F39" ca="1" si="0">SUMPRODUCT(MID(0&amp;E2, LARGE(INDEX(ISNUMBER(--MID(E2, ROW(INDIRECT("1:"&amp;LEN(E2))), 1)) * ROW(INDIRECT("1:"&amp;LEN(E2))), 0), ROW(INDIRECT("1:"&amp;LEN(E2))))+1, 1) * 10^ROW(INDIRECT("1:"&amp;LEN(E2)))/10)</f>
        <v>2684</v>
      </c>
      <c r="G2" s="9" t="s">
        <v>153</v>
      </c>
      <c r="H2">
        <v>1742</v>
      </c>
      <c r="I2">
        <f>Мособлдума_партии[[#This Row],[Число избирателей, внесенных в список на момент окончания голосования]]</f>
        <v>1742</v>
      </c>
      <c r="J2">
        <v>1600</v>
      </c>
      <c r="K2"/>
      <c r="L2">
        <v>694</v>
      </c>
      <c r="M2">
        <v>7</v>
      </c>
      <c r="N2" s="2">
        <f t="shared" ref="N2:N39" si="1">100*(L2+M2)/H2</f>
        <v>40.241102181400692</v>
      </c>
      <c r="O2" s="2">
        <f t="shared" ref="O2:O39" si="2">100*M2/H2</f>
        <v>0.40183696900114813</v>
      </c>
      <c r="P2">
        <v>899</v>
      </c>
      <c r="Q2">
        <v>7</v>
      </c>
      <c r="R2">
        <v>694</v>
      </c>
      <c r="S2">
        <f>Q2+R2</f>
        <v>701</v>
      </c>
      <c r="T2" s="2">
        <f>100*Q2/S2</f>
        <v>0.99857346647646217</v>
      </c>
      <c r="U2">
        <v>29</v>
      </c>
      <c r="V2" s="2">
        <f>100*U2/S2</f>
        <v>4.1369472182596292</v>
      </c>
      <c r="W2">
        <v>672</v>
      </c>
      <c r="X2">
        <v>0</v>
      </c>
      <c r="Y2">
        <v>0</v>
      </c>
      <c r="Z2">
        <v>14</v>
      </c>
      <c r="AA2" s="2">
        <f>100*Z2/$S2</f>
        <v>1.9971469329529243</v>
      </c>
      <c r="AB2">
        <v>100</v>
      </c>
      <c r="AC2" s="2">
        <f>100*AB2/$S2</f>
        <v>14.265335235378032</v>
      </c>
      <c r="AD2">
        <v>47</v>
      </c>
      <c r="AE2" s="2">
        <f>100*AD2/$S2</f>
        <v>6.7047075606276749</v>
      </c>
      <c r="AF2">
        <v>27</v>
      </c>
      <c r="AG2" s="2">
        <f>100*AF2/$S2</f>
        <v>3.8516405135520686</v>
      </c>
      <c r="AH2">
        <v>186</v>
      </c>
      <c r="AI2" s="2">
        <f>100*AH2/$S2</f>
        <v>26.533523537803138</v>
      </c>
      <c r="AJ2">
        <v>178</v>
      </c>
      <c r="AK2" s="2">
        <f>100*AJ2/$S2</f>
        <v>25.392296718972897</v>
      </c>
      <c r="AL2">
        <v>26</v>
      </c>
      <c r="AM2" s="2">
        <f>100*AL2/$S2</f>
        <v>3.7089871611982881</v>
      </c>
      <c r="AN2">
        <v>6</v>
      </c>
      <c r="AO2" s="2">
        <f>100*AN2/$S2</f>
        <v>0.85592011412268187</v>
      </c>
      <c r="AP2">
        <v>20</v>
      </c>
      <c r="AQ2" s="2">
        <f>100*AP2/$S2</f>
        <v>2.8530670470756063</v>
      </c>
      <c r="AR2">
        <v>68</v>
      </c>
      <c r="AS2" s="2">
        <f>100*AR2/$S2</f>
        <v>9.7004279600570609</v>
      </c>
      <c r="AT2" t="s">
        <v>116</v>
      </c>
      <c r="AU2">
        <v>1</v>
      </c>
    </row>
    <row r="3" spans="2:47" x14ac:dyDescent="0.4">
      <c r="B3" t="s">
        <v>114</v>
      </c>
      <c r="C3" t="s">
        <v>115</v>
      </c>
      <c r="D3" t="s">
        <v>52</v>
      </c>
      <c r="E3" t="s">
        <v>55</v>
      </c>
      <c r="F3" s="9">
        <f t="shared" ca="1" si="0"/>
        <v>2685</v>
      </c>
      <c r="G3" s="9" t="s">
        <v>153</v>
      </c>
      <c r="H3">
        <v>2595</v>
      </c>
      <c r="I3">
        <f>Мособлдума_партии[[#This Row],[Число избирателей, внесенных в список на момент окончания голосования]]</f>
        <v>2595</v>
      </c>
      <c r="J3">
        <v>2200</v>
      </c>
      <c r="K3"/>
      <c r="L3">
        <v>1164</v>
      </c>
      <c r="M3">
        <v>23</v>
      </c>
      <c r="N3" s="2">
        <f t="shared" si="1"/>
        <v>45.74181117533719</v>
      </c>
      <c r="O3" s="2">
        <f>100*M3/H3</f>
        <v>0.88631984585741808</v>
      </c>
      <c r="P3">
        <v>1013</v>
      </c>
      <c r="Q3">
        <v>23</v>
      </c>
      <c r="R3">
        <v>1164</v>
      </c>
      <c r="S3">
        <f t="shared" ref="S3:S39" si="3">Q3+R3</f>
        <v>1187</v>
      </c>
      <c r="T3" s="2">
        <f t="shared" ref="T3:T39" si="4">100*Q3/S3</f>
        <v>1.9376579612468408</v>
      </c>
      <c r="U3">
        <v>59</v>
      </c>
      <c r="V3" s="2">
        <f t="shared" ref="V3:V39" si="5">100*U3/S3</f>
        <v>4.9705139005897223</v>
      </c>
      <c r="W3">
        <v>1128</v>
      </c>
      <c r="X3">
        <v>0</v>
      </c>
      <c r="Y3">
        <v>0</v>
      </c>
      <c r="Z3">
        <v>23</v>
      </c>
      <c r="AA3" s="2">
        <f t="shared" ref="AA3:AC39" si="6">100*Z3/$S3</f>
        <v>1.9376579612468408</v>
      </c>
      <c r="AB3">
        <v>142</v>
      </c>
      <c r="AC3" s="2">
        <f t="shared" si="6"/>
        <v>11.962931760741364</v>
      </c>
      <c r="AD3">
        <v>97</v>
      </c>
      <c r="AE3" s="2">
        <f t="shared" ref="AE3:AG18" si="7">100*AD3/$S3</f>
        <v>8.1718618365627638</v>
      </c>
      <c r="AF3">
        <v>48</v>
      </c>
      <c r="AG3" s="2">
        <f t="shared" si="7"/>
        <v>4.0438079191238412</v>
      </c>
      <c r="AH3">
        <v>294</v>
      </c>
      <c r="AI3" s="2">
        <f t="shared" ref="AI3:AK18" si="8">100*AH3/$S3</f>
        <v>24.768323504633528</v>
      </c>
      <c r="AJ3">
        <v>338</v>
      </c>
      <c r="AK3" s="2">
        <f t="shared" si="8"/>
        <v>28.475147430497053</v>
      </c>
      <c r="AL3">
        <v>36</v>
      </c>
      <c r="AM3" s="2">
        <f t="shared" ref="AM3:AO18" si="9">100*AL3/$S3</f>
        <v>3.0328559393428813</v>
      </c>
      <c r="AN3">
        <v>21</v>
      </c>
      <c r="AO3" s="2">
        <f t="shared" si="9"/>
        <v>1.7691659646166806</v>
      </c>
      <c r="AP3">
        <v>27</v>
      </c>
      <c r="AQ3" s="2">
        <f t="shared" ref="AQ3:AS18" si="10">100*AP3/$S3</f>
        <v>2.2746419545071608</v>
      </c>
      <c r="AR3">
        <v>102</v>
      </c>
      <c r="AS3" s="2">
        <f t="shared" si="10"/>
        <v>8.5930918281381636</v>
      </c>
      <c r="AT3" t="s">
        <v>116</v>
      </c>
    </row>
    <row r="4" spans="2:47" x14ac:dyDescent="0.4">
      <c r="B4" t="s">
        <v>114</v>
      </c>
      <c r="C4" t="s">
        <v>115</v>
      </c>
      <c r="D4" t="s">
        <v>52</v>
      </c>
      <c r="E4" t="s">
        <v>56</v>
      </c>
      <c r="F4" s="9">
        <f t="shared" ca="1" si="0"/>
        <v>2686</v>
      </c>
      <c r="G4" s="9" t="s">
        <v>153</v>
      </c>
      <c r="H4">
        <v>1996</v>
      </c>
      <c r="I4">
        <f>Мособлдума_партии[[#This Row],[Число избирателей, внесенных в список на момент окончания голосования]]</f>
        <v>1996</v>
      </c>
      <c r="J4">
        <v>1900</v>
      </c>
      <c r="K4"/>
      <c r="L4">
        <v>810</v>
      </c>
      <c r="M4">
        <v>8</v>
      </c>
      <c r="N4" s="2">
        <f t="shared" si="1"/>
        <v>40.981963927855709</v>
      </c>
      <c r="O4" s="2">
        <f t="shared" si="2"/>
        <v>0.40080160320641284</v>
      </c>
      <c r="P4">
        <v>1082</v>
      </c>
      <c r="Q4">
        <v>8</v>
      </c>
      <c r="R4">
        <v>807</v>
      </c>
      <c r="S4">
        <f t="shared" si="3"/>
        <v>815</v>
      </c>
      <c r="T4" s="2">
        <f t="shared" si="4"/>
        <v>0.98159509202453987</v>
      </c>
      <c r="U4">
        <v>50</v>
      </c>
      <c r="V4" s="2">
        <f t="shared" si="5"/>
        <v>6.1349693251533743</v>
      </c>
      <c r="W4">
        <v>765</v>
      </c>
      <c r="X4">
        <v>0</v>
      </c>
      <c r="Y4">
        <v>0</v>
      </c>
      <c r="Z4">
        <v>8</v>
      </c>
      <c r="AA4" s="2">
        <f t="shared" si="6"/>
        <v>0.98159509202453987</v>
      </c>
      <c r="AB4">
        <v>92</v>
      </c>
      <c r="AC4" s="2">
        <f t="shared" si="6"/>
        <v>11.288343558282209</v>
      </c>
      <c r="AD4">
        <v>58</v>
      </c>
      <c r="AE4" s="2">
        <f t="shared" si="7"/>
        <v>7.1165644171779139</v>
      </c>
      <c r="AF4">
        <v>49</v>
      </c>
      <c r="AG4" s="2">
        <f t="shared" si="7"/>
        <v>6.0122699386503067</v>
      </c>
      <c r="AH4">
        <v>191</v>
      </c>
      <c r="AI4" s="2">
        <f t="shared" si="8"/>
        <v>23.435582822085891</v>
      </c>
      <c r="AJ4">
        <v>207</v>
      </c>
      <c r="AK4" s="2">
        <f t="shared" si="8"/>
        <v>25.39877300613497</v>
      </c>
      <c r="AL4">
        <v>33</v>
      </c>
      <c r="AM4" s="2">
        <f t="shared" si="9"/>
        <v>4.0490797546012267</v>
      </c>
      <c r="AN4">
        <v>12</v>
      </c>
      <c r="AO4" s="2">
        <f t="shared" si="9"/>
        <v>1.4723926380368098</v>
      </c>
      <c r="AP4">
        <v>20</v>
      </c>
      <c r="AQ4" s="2">
        <f t="shared" si="10"/>
        <v>2.4539877300613497</v>
      </c>
      <c r="AR4">
        <v>95</v>
      </c>
      <c r="AS4" s="2">
        <f t="shared" si="10"/>
        <v>11.656441717791411</v>
      </c>
      <c r="AT4" t="s">
        <v>116</v>
      </c>
    </row>
    <row r="5" spans="2:47" s="6" customFormat="1" x14ac:dyDescent="0.4">
      <c r="B5" s="6" t="s">
        <v>114</v>
      </c>
      <c r="C5" s="6" t="s">
        <v>115</v>
      </c>
      <c r="D5" s="6" t="s">
        <v>52</v>
      </c>
      <c r="E5" s="6" t="s">
        <v>57</v>
      </c>
      <c r="F5" s="9">
        <f t="shared" ca="1" si="0"/>
        <v>2687</v>
      </c>
      <c r="G5" s="9" t="s">
        <v>153</v>
      </c>
      <c r="H5" s="6">
        <v>1115</v>
      </c>
      <c r="I5" s="6">
        <f>Мособлдума_партии[[#This Row],[Число избирателей, внесенных в список на момент окончания голосования]]</f>
        <v>1115</v>
      </c>
      <c r="J5" s="6">
        <v>1000</v>
      </c>
      <c r="L5" s="6">
        <v>412</v>
      </c>
      <c r="M5" s="6">
        <v>17</v>
      </c>
      <c r="N5" s="7">
        <f t="shared" si="1"/>
        <v>38.475336322869957</v>
      </c>
      <c r="O5" s="7">
        <f t="shared" si="2"/>
        <v>1.5246636771300448</v>
      </c>
      <c r="P5" s="6">
        <v>571</v>
      </c>
      <c r="Q5" s="6">
        <v>17</v>
      </c>
      <c r="R5" s="6">
        <v>395</v>
      </c>
      <c r="S5">
        <f t="shared" si="3"/>
        <v>412</v>
      </c>
      <c r="T5" s="2">
        <f t="shared" si="4"/>
        <v>4.1262135922330101</v>
      </c>
      <c r="U5" s="6">
        <v>31</v>
      </c>
      <c r="V5" s="2">
        <f t="shared" si="5"/>
        <v>7.5242718446601939</v>
      </c>
      <c r="W5" s="6">
        <v>381</v>
      </c>
      <c r="X5" s="6">
        <v>0</v>
      </c>
      <c r="Y5" s="6">
        <v>0</v>
      </c>
      <c r="Z5" s="6">
        <v>1</v>
      </c>
      <c r="AA5" s="2">
        <f t="shared" si="6"/>
        <v>0.24271844660194175</v>
      </c>
      <c r="AB5" s="6">
        <v>4</v>
      </c>
      <c r="AC5" s="2">
        <f t="shared" si="6"/>
        <v>0.970873786407767</v>
      </c>
      <c r="AD5" s="6">
        <v>2</v>
      </c>
      <c r="AE5" s="2">
        <f t="shared" si="7"/>
        <v>0.4854368932038835</v>
      </c>
      <c r="AF5" s="6">
        <v>1</v>
      </c>
      <c r="AG5" s="2">
        <f t="shared" si="7"/>
        <v>0.24271844660194175</v>
      </c>
      <c r="AH5" s="6">
        <v>76</v>
      </c>
      <c r="AI5" s="2">
        <f t="shared" si="8"/>
        <v>18.446601941747574</v>
      </c>
      <c r="AJ5" s="6">
        <v>290</v>
      </c>
      <c r="AK5" s="2">
        <f t="shared" si="8"/>
        <v>70.388349514563103</v>
      </c>
      <c r="AL5" s="6">
        <v>1</v>
      </c>
      <c r="AM5" s="2">
        <f t="shared" si="9"/>
        <v>0.24271844660194175</v>
      </c>
      <c r="AN5" s="6">
        <v>1</v>
      </c>
      <c r="AO5" s="2">
        <f t="shared" si="9"/>
        <v>0.24271844660194175</v>
      </c>
      <c r="AP5" s="6">
        <v>2</v>
      </c>
      <c r="AQ5" s="2">
        <f t="shared" si="10"/>
        <v>0.4854368932038835</v>
      </c>
      <c r="AR5" s="6">
        <v>3</v>
      </c>
      <c r="AS5" s="2">
        <f t="shared" si="10"/>
        <v>0.72815533980582525</v>
      </c>
      <c r="AT5" s="6" t="s">
        <v>116</v>
      </c>
    </row>
    <row r="6" spans="2:47" x14ac:dyDescent="0.4">
      <c r="B6" t="s">
        <v>114</v>
      </c>
      <c r="C6" t="s">
        <v>115</v>
      </c>
      <c r="D6" t="s">
        <v>52</v>
      </c>
      <c r="E6" t="s">
        <v>58</v>
      </c>
      <c r="F6" s="9">
        <f t="shared" ca="1" si="0"/>
        <v>2688</v>
      </c>
      <c r="G6" s="9" t="s">
        <v>153</v>
      </c>
      <c r="H6">
        <v>1773</v>
      </c>
      <c r="I6">
        <f>Мособлдума_партии[[#This Row],[Число избирателей, внесенных в список на момент окончания голосования]]</f>
        <v>1773</v>
      </c>
      <c r="J6">
        <v>1600</v>
      </c>
      <c r="K6"/>
      <c r="L6">
        <v>653</v>
      </c>
      <c r="M6">
        <v>95</v>
      </c>
      <c r="N6" s="2">
        <f t="shared" si="1"/>
        <v>42.188381274675692</v>
      </c>
      <c r="O6" s="2">
        <f t="shared" si="2"/>
        <v>5.3581500282007894</v>
      </c>
      <c r="P6">
        <v>852</v>
      </c>
      <c r="Q6">
        <v>95</v>
      </c>
      <c r="R6">
        <v>653</v>
      </c>
      <c r="S6">
        <f t="shared" si="3"/>
        <v>748</v>
      </c>
      <c r="T6" s="2">
        <f t="shared" si="4"/>
        <v>12.700534759358289</v>
      </c>
      <c r="U6">
        <v>12</v>
      </c>
      <c r="V6" s="2">
        <f t="shared" si="5"/>
        <v>1.6042780748663101</v>
      </c>
      <c r="W6">
        <v>736</v>
      </c>
      <c r="X6">
        <v>0</v>
      </c>
      <c r="Y6">
        <v>0</v>
      </c>
      <c r="Z6">
        <v>11</v>
      </c>
      <c r="AA6" s="2">
        <f t="shared" si="6"/>
        <v>1.4705882352941178</v>
      </c>
      <c r="AB6">
        <v>76</v>
      </c>
      <c r="AC6" s="2">
        <f t="shared" si="6"/>
        <v>10.160427807486631</v>
      </c>
      <c r="AD6">
        <v>35</v>
      </c>
      <c r="AE6" s="2">
        <f t="shared" si="7"/>
        <v>4.6791443850267376</v>
      </c>
      <c r="AF6">
        <v>29</v>
      </c>
      <c r="AG6" s="2">
        <f t="shared" si="7"/>
        <v>3.8770053475935828</v>
      </c>
      <c r="AH6">
        <v>152</v>
      </c>
      <c r="AI6" s="2">
        <f t="shared" si="8"/>
        <v>20.320855614973262</v>
      </c>
      <c r="AJ6">
        <v>307</v>
      </c>
      <c r="AK6" s="2">
        <f t="shared" si="8"/>
        <v>41.042780748663098</v>
      </c>
      <c r="AL6">
        <v>26</v>
      </c>
      <c r="AM6" s="2">
        <f t="shared" si="9"/>
        <v>3.4759358288770055</v>
      </c>
      <c r="AN6">
        <v>15</v>
      </c>
      <c r="AO6" s="2">
        <f t="shared" si="9"/>
        <v>2.0053475935828877</v>
      </c>
      <c r="AP6">
        <v>29</v>
      </c>
      <c r="AQ6" s="2">
        <f t="shared" si="10"/>
        <v>3.8770053475935828</v>
      </c>
      <c r="AR6">
        <v>56</v>
      </c>
      <c r="AS6" s="2">
        <f t="shared" si="10"/>
        <v>7.4866310160427805</v>
      </c>
      <c r="AT6" t="s">
        <v>116</v>
      </c>
    </row>
    <row r="7" spans="2:47" x14ac:dyDescent="0.4">
      <c r="B7" t="s">
        <v>114</v>
      </c>
      <c r="C7" t="s">
        <v>115</v>
      </c>
      <c r="D7" t="s">
        <v>52</v>
      </c>
      <c r="E7" t="s">
        <v>59</v>
      </c>
      <c r="F7" s="9">
        <f t="shared" ca="1" si="0"/>
        <v>2689</v>
      </c>
      <c r="G7" t="s">
        <v>153</v>
      </c>
      <c r="H7">
        <v>1533</v>
      </c>
      <c r="I7">
        <f>Мособлдума_партии[[#This Row],[Число избирателей, внесенных в список на момент окончания голосования]]</f>
        <v>1533</v>
      </c>
      <c r="J7">
        <v>1400</v>
      </c>
      <c r="K7"/>
      <c r="L7">
        <v>592</v>
      </c>
      <c r="M7">
        <v>100</v>
      </c>
      <c r="N7" s="2">
        <f t="shared" si="1"/>
        <v>45.140247879973906</v>
      </c>
      <c r="O7" s="2">
        <f t="shared" si="2"/>
        <v>6.5231572080887146</v>
      </c>
      <c r="P7">
        <v>708</v>
      </c>
      <c r="Q7">
        <v>100</v>
      </c>
      <c r="R7">
        <v>592</v>
      </c>
      <c r="S7">
        <f t="shared" si="3"/>
        <v>692</v>
      </c>
      <c r="T7" s="2">
        <f t="shared" si="4"/>
        <v>14.450867052023121</v>
      </c>
      <c r="U7">
        <v>23</v>
      </c>
      <c r="V7" s="2">
        <f t="shared" si="5"/>
        <v>3.3236994219653178</v>
      </c>
      <c r="W7">
        <v>669</v>
      </c>
      <c r="X7">
        <v>0</v>
      </c>
      <c r="Y7">
        <v>0</v>
      </c>
      <c r="Z7">
        <v>11</v>
      </c>
      <c r="AA7" s="2">
        <f t="shared" si="6"/>
        <v>1.5895953757225434</v>
      </c>
      <c r="AB7">
        <v>75</v>
      </c>
      <c r="AC7" s="2">
        <f t="shared" si="6"/>
        <v>10.83815028901734</v>
      </c>
      <c r="AD7">
        <v>46</v>
      </c>
      <c r="AE7" s="2">
        <f t="shared" si="7"/>
        <v>6.6473988439306355</v>
      </c>
      <c r="AF7">
        <v>24</v>
      </c>
      <c r="AG7" s="2">
        <f t="shared" si="7"/>
        <v>3.4682080924855492</v>
      </c>
      <c r="AH7">
        <v>198</v>
      </c>
      <c r="AI7" s="2">
        <f t="shared" si="8"/>
        <v>28.612716763005782</v>
      </c>
      <c r="AJ7">
        <v>209</v>
      </c>
      <c r="AK7" s="2">
        <f t="shared" si="8"/>
        <v>30.202312138728324</v>
      </c>
      <c r="AL7">
        <v>18</v>
      </c>
      <c r="AM7" s="2">
        <f t="shared" si="9"/>
        <v>2.601156069364162</v>
      </c>
      <c r="AN7">
        <v>10</v>
      </c>
      <c r="AO7" s="2">
        <f t="shared" si="9"/>
        <v>1.4450867052023122</v>
      </c>
      <c r="AP7">
        <v>21</v>
      </c>
      <c r="AQ7" s="2">
        <f t="shared" si="10"/>
        <v>3.0346820809248554</v>
      </c>
      <c r="AR7">
        <v>57</v>
      </c>
      <c r="AS7" s="2">
        <f t="shared" si="10"/>
        <v>8.2369942196531785</v>
      </c>
      <c r="AT7" t="s">
        <v>116</v>
      </c>
    </row>
    <row r="8" spans="2:47" x14ac:dyDescent="0.4">
      <c r="B8" t="s">
        <v>114</v>
      </c>
      <c r="C8" t="s">
        <v>115</v>
      </c>
      <c r="D8" t="s">
        <v>52</v>
      </c>
      <c r="E8" t="s">
        <v>60</v>
      </c>
      <c r="F8" s="9">
        <f t="shared" ca="1" si="0"/>
        <v>2690</v>
      </c>
      <c r="G8" t="s">
        <v>154</v>
      </c>
      <c r="H8">
        <v>591</v>
      </c>
      <c r="I8">
        <f>Мособлдума_партии[[#This Row],[Число избирателей, внесенных в список на момент окончания голосования]]</f>
        <v>591</v>
      </c>
      <c r="J8">
        <v>500</v>
      </c>
      <c r="K8"/>
      <c r="L8">
        <v>196</v>
      </c>
      <c r="M8">
        <v>39</v>
      </c>
      <c r="N8" s="2">
        <f t="shared" si="1"/>
        <v>39.763113367174277</v>
      </c>
      <c r="O8" s="2">
        <f t="shared" si="2"/>
        <v>6.5989847715736039</v>
      </c>
      <c r="P8">
        <v>265</v>
      </c>
      <c r="Q8">
        <v>39</v>
      </c>
      <c r="R8">
        <v>196</v>
      </c>
      <c r="S8">
        <f t="shared" si="3"/>
        <v>235</v>
      </c>
      <c r="T8" s="2">
        <f t="shared" si="4"/>
        <v>16.595744680851062</v>
      </c>
      <c r="U8">
        <v>9</v>
      </c>
      <c r="V8" s="2">
        <f t="shared" si="5"/>
        <v>3.8297872340425534</v>
      </c>
      <c r="W8">
        <v>226</v>
      </c>
      <c r="X8">
        <v>0</v>
      </c>
      <c r="Y8">
        <v>0</v>
      </c>
      <c r="Z8">
        <v>4</v>
      </c>
      <c r="AA8" s="2">
        <f t="shared" si="6"/>
        <v>1.7021276595744681</v>
      </c>
      <c r="AB8">
        <v>29</v>
      </c>
      <c r="AC8" s="2">
        <f t="shared" si="6"/>
        <v>12.340425531914894</v>
      </c>
      <c r="AD8">
        <v>18</v>
      </c>
      <c r="AE8" s="2">
        <f t="shared" si="7"/>
        <v>7.6595744680851068</v>
      </c>
      <c r="AF8">
        <v>9</v>
      </c>
      <c r="AG8" s="2">
        <f t="shared" si="7"/>
        <v>3.8297872340425534</v>
      </c>
      <c r="AH8">
        <v>53</v>
      </c>
      <c r="AI8" s="2">
        <f t="shared" si="8"/>
        <v>22.553191489361701</v>
      </c>
      <c r="AJ8">
        <v>83</v>
      </c>
      <c r="AK8" s="2">
        <f t="shared" si="8"/>
        <v>35.319148936170215</v>
      </c>
      <c r="AL8">
        <v>9</v>
      </c>
      <c r="AM8" s="2">
        <f t="shared" si="9"/>
        <v>3.8297872340425534</v>
      </c>
      <c r="AN8">
        <v>2</v>
      </c>
      <c r="AO8" s="2">
        <f t="shared" si="9"/>
        <v>0.85106382978723405</v>
      </c>
      <c r="AP8">
        <v>1</v>
      </c>
      <c r="AQ8" s="2">
        <f t="shared" si="10"/>
        <v>0.42553191489361702</v>
      </c>
      <c r="AR8">
        <v>18</v>
      </c>
      <c r="AS8" s="2">
        <f t="shared" si="10"/>
        <v>7.6595744680851068</v>
      </c>
      <c r="AT8" t="s">
        <v>116</v>
      </c>
    </row>
    <row r="9" spans="2:47" x14ac:dyDescent="0.4">
      <c r="B9" t="s">
        <v>114</v>
      </c>
      <c r="C9" t="s">
        <v>115</v>
      </c>
      <c r="D9" t="s">
        <v>52</v>
      </c>
      <c r="E9" t="s">
        <v>61</v>
      </c>
      <c r="F9" s="9">
        <f t="shared" ca="1" si="0"/>
        <v>2691</v>
      </c>
      <c r="G9" t="s">
        <v>156</v>
      </c>
      <c r="H9">
        <v>2427</v>
      </c>
      <c r="I9">
        <f>Мособлдума_партии[[#This Row],[Число избирателей, внесенных в список на момент окончания голосования]]</f>
        <v>2427</v>
      </c>
      <c r="J9">
        <v>2200</v>
      </c>
      <c r="K9"/>
      <c r="L9">
        <v>787</v>
      </c>
      <c r="M9">
        <v>13</v>
      </c>
      <c r="N9" s="2">
        <f t="shared" si="1"/>
        <v>32.962505150391429</v>
      </c>
      <c r="O9" s="2">
        <f t="shared" si="2"/>
        <v>0.53564070869386071</v>
      </c>
      <c r="P9">
        <v>1397</v>
      </c>
      <c r="Q9">
        <v>13</v>
      </c>
      <c r="R9">
        <v>787</v>
      </c>
      <c r="S9">
        <f t="shared" si="3"/>
        <v>800</v>
      </c>
      <c r="T9" s="2">
        <f t="shared" si="4"/>
        <v>1.625</v>
      </c>
      <c r="U9">
        <v>31</v>
      </c>
      <c r="V9" s="2">
        <f t="shared" si="5"/>
        <v>3.875</v>
      </c>
      <c r="W9">
        <v>769</v>
      </c>
      <c r="X9">
        <v>3</v>
      </c>
      <c r="Y9">
        <v>0</v>
      </c>
      <c r="Z9">
        <v>16</v>
      </c>
      <c r="AA9" s="2">
        <f t="shared" si="6"/>
        <v>2</v>
      </c>
      <c r="AB9">
        <v>92</v>
      </c>
      <c r="AC9" s="2">
        <f t="shared" si="6"/>
        <v>11.5</v>
      </c>
      <c r="AD9">
        <v>38</v>
      </c>
      <c r="AE9" s="2">
        <f t="shared" si="7"/>
        <v>4.75</v>
      </c>
      <c r="AF9">
        <v>48</v>
      </c>
      <c r="AG9" s="2">
        <f t="shared" si="7"/>
        <v>6</v>
      </c>
      <c r="AH9">
        <v>266</v>
      </c>
      <c r="AI9" s="2">
        <f t="shared" si="8"/>
        <v>33.25</v>
      </c>
      <c r="AJ9">
        <v>172</v>
      </c>
      <c r="AK9" s="2">
        <f t="shared" si="8"/>
        <v>21.5</v>
      </c>
      <c r="AL9">
        <v>24</v>
      </c>
      <c r="AM9" s="2">
        <f t="shared" si="9"/>
        <v>3</v>
      </c>
      <c r="AN9">
        <v>11</v>
      </c>
      <c r="AO9" s="2">
        <f t="shared" si="9"/>
        <v>1.375</v>
      </c>
      <c r="AP9">
        <v>19</v>
      </c>
      <c r="AQ9" s="2">
        <f t="shared" si="10"/>
        <v>2.375</v>
      </c>
      <c r="AR9">
        <v>83</v>
      </c>
      <c r="AS9" s="2">
        <f t="shared" si="10"/>
        <v>10.375</v>
      </c>
      <c r="AT9" t="s">
        <v>116</v>
      </c>
    </row>
    <row r="10" spans="2:47" x14ac:dyDescent="0.4">
      <c r="B10" t="s">
        <v>114</v>
      </c>
      <c r="C10" t="s">
        <v>115</v>
      </c>
      <c r="D10" t="s">
        <v>52</v>
      </c>
      <c r="E10" t="s">
        <v>62</v>
      </c>
      <c r="F10" s="9">
        <f t="shared" ca="1" si="0"/>
        <v>2692</v>
      </c>
      <c r="G10" t="s">
        <v>156</v>
      </c>
      <c r="H10">
        <v>2898</v>
      </c>
      <c r="I10">
        <f>Мособлдума_партии[[#This Row],[Число избирателей, внесенных в список на момент окончания голосования]]</f>
        <v>2898</v>
      </c>
      <c r="J10">
        <v>2600</v>
      </c>
      <c r="K10"/>
      <c r="L10">
        <v>818</v>
      </c>
      <c r="M10">
        <v>14</v>
      </c>
      <c r="N10" s="2">
        <f t="shared" si="1"/>
        <v>28.709454796411318</v>
      </c>
      <c r="O10" s="2">
        <f t="shared" si="2"/>
        <v>0.48309178743961351</v>
      </c>
      <c r="P10">
        <v>1768</v>
      </c>
      <c r="Q10">
        <v>14</v>
      </c>
      <c r="R10">
        <v>818</v>
      </c>
      <c r="S10">
        <f t="shared" si="3"/>
        <v>832</v>
      </c>
      <c r="T10" s="2">
        <f t="shared" si="4"/>
        <v>1.6826923076923077</v>
      </c>
      <c r="U10">
        <v>45</v>
      </c>
      <c r="V10" s="2">
        <f t="shared" si="5"/>
        <v>5.4086538461538458</v>
      </c>
      <c r="W10">
        <v>787</v>
      </c>
      <c r="X10">
        <v>0</v>
      </c>
      <c r="Y10">
        <v>0</v>
      </c>
      <c r="Z10">
        <v>6</v>
      </c>
      <c r="AA10" s="2">
        <f t="shared" si="6"/>
        <v>0.72115384615384615</v>
      </c>
      <c r="AB10">
        <v>101</v>
      </c>
      <c r="AC10" s="2">
        <f t="shared" si="6"/>
        <v>12.139423076923077</v>
      </c>
      <c r="AD10">
        <v>61</v>
      </c>
      <c r="AE10" s="2">
        <f t="shared" si="7"/>
        <v>7.3317307692307692</v>
      </c>
      <c r="AF10">
        <v>36</v>
      </c>
      <c r="AG10" s="2">
        <f t="shared" si="7"/>
        <v>4.3269230769230766</v>
      </c>
      <c r="AH10">
        <v>236</v>
      </c>
      <c r="AI10" s="2">
        <f t="shared" si="8"/>
        <v>28.365384615384617</v>
      </c>
      <c r="AJ10">
        <v>208</v>
      </c>
      <c r="AK10" s="2">
        <f t="shared" si="8"/>
        <v>25</v>
      </c>
      <c r="AL10">
        <v>17</v>
      </c>
      <c r="AM10" s="2">
        <f t="shared" si="9"/>
        <v>2.0432692307692308</v>
      </c>
      <c r="AN10">
        <v>23</v>
      </c>
      <c r="AO10" s="2">
        <f t="shared" si="9"/>
        <v>2.7644230769230771</v>
      </c>
      <c r="AP10">
        <v>22</v>
      </c>
      <c r="AQ10" s="2">
        <f t="shared" si="10"/>
        <v>2.6442307692307692</v>
      </c>
      <c r="AR10">
        <v>77</v>
      </c>
      <c r="AS10" s="2">
        <f t="shared" si="10"/>
        <v>9.2548076923076916</v>
      </c>
      <c r="AT10" t="s">
        <v>116</v>
      </c>
    </row>
    <row r="11" spans="2:47" x14ac:dyDescent="0.4">
      <c r="B11" t="s">
        <v>114</v>
      </c>
      <c r="C11" t="s">
        <v>115</v>
      </c>
      <c r="D11" t="s">
        <v>52</v>
      </c>
      <c r="E11" t="s">
        <v>63</v>
      </c>
      <c r="F11" s="9">
        <f t="shared" ca="1" si="0"/>
        <v>2693</v>
      </c>
      <c r="G11" t="s">
        <v>156</v>
      </c>
      <c r="H11">
        <v>1550</v>
      </c>
      <c r="I11">
        <f>Мособлдума_партии[[#This Row],[Число избирателей, внесенных в список на момент окончания голосования]]</f>
        <v>1550</v>
      </c>
      <c r="J11">
        <v>1400</v>
      </c>
      <c r="K11"/>
      <c r="L11">
        <v>464</v>
      </c>
      <c r="M11">
        <v>5</v>
      </c>
      <c r="N11" s="2">
        <f t="shared" si="1"/>
        <v>30.258064516129032</v>
      </c>
      <c r="O11" s="2">
        <f t="shared" si="2"/>
        <v>0.32258064516129031</v>
      </c>
      <c r="P11">
        <v>931</v>
      </c>
      <c r="Q11">
        <v>5</v>
      </c>
      <c r="R11">
        <v>464</v>
      </c>
      <c r="S11">
        <f t="shared" si="3"/>
        <v>469</v>
      </c>
      <c r="T11" s="2">
        <f t="shared" si="4"/>
        <v>1.0660980810234542</v>
      </c>
      <c r="U11">
        <v>21</v>
      </c>
      <c r="V11" s="2">
        <f t="shared" si="5"/>
        <v>4.4776119402985071</v>
      </c>
      <c r="W11">
        <v>448</v>
      </c>
      <c r="X11">
        <v>0</v>
      </c>
      <c r="Y11">
        <v>0</v>
      </c>
      <c r="Z11">
        <v>8</v>
      </c>
      <c r="AA11" s="2">
        <f t="shared" si="6"/>
        <v>1.7057569296375266</v>
      </c>
      <c r="AB11">
        <v>48</v>
      </c>
      <c r="AC11" s="2">
        <f t="shared" si="6"/>
        <v>10.23454157782516</v>
      </c>
      <c r="AD11">
        <v>33</v>
      </c>
      <c r="AE11" s="2">
        <f t="shared" si="7"/>
        <v>7.0362473347547976</v>
      </c>
      <c r="AF11">
        <v>23</v>
      </c>
      <c r="AG11" s="2">
        <f t="shared" si="7"/>
        <v>4.9040511727078888</v>
      </c>
      <c r="AH11">
        <v>142</v>
      </c>
      <c r="AI11" s="2">
        <f t="shared" si="8"/>
        <v>30.277185501066096</v>
      </c>
      <c r="AJ11">
        <v>110</v>
      </c>
      <c r="AK11" s="2">
        <f t="shared" si="8"/>
        <v>23.454157782515992</v>
      </c>
      <c r="AL11">
        <v>13</v>
      </c>
      <c r="AM11" s="2">
        <f t="shared" si="9"/>
        <v>2.7718550106609809</v>
      </c>
      <c r="AN11">
        <v>7</v>
      </c>
      <c r="AO11" s="2">
        <f t="shared" si="9"/>
        <v>1.4925373134328359</v>
      </c>
      <c r="AP11">
        <v>9</v>
      </c>
      <c r="AQ11" s="2">
        <f t="shared" si="10"/>
        <v>1.9189765458422174</v>
      </c>
      <c r="AR11">
        <v>55</v>
      </c>
      <c r="AS11" s="2">
        <f t="shared" si="10"/>
        <v>11.727078891257996</v>
      </c>
      <c r="AT11" t="s">
        <v>116</v>
      </c>
    </row>
    <row r="12" spans="2:47" x14ac:dyDescent="0.4">
      <c r="B12" t="s">
        <v>114</v>
      </c>
      <c r="C12" t="s">
        <v>115</v>
      </c>
      <c r="D12" t="s">
        <v>52</v>
      </c>
      <c r="E12" t="s">
        <v>64</v>
      </c>
      <c r="F12" s="9">
        <f t="shared" ca="1" si="0"/>
        <v>2694</v>
      </c>
      <c r="G12" t="s">
        <v>156</v>
      </c>
      <c r="H12">
        <v>2738</v>
      </c>
      <c r="I12">
        <f>Мособлдума_партии[[#This Row],[Число избирателей, внесенных в список на момент окончания голосования]]</f>
        <v>2738</v>
      </c>
      <c r="J12">
        <v>2500</v>
      </c>
      <c r="K12"/>
      <c r="L12">
        <v>881</v>
      </c>
      <c r="M12">
        <v>6</v>
      </c>
      <c r="N12" s="2">
        <f t="shared" si="1"/>
        <v>32.395909422936448</v>
      </c>
      <c r="O12" s="2">
        <f t="shared" si="2"/>
        <v>0.21913805697589481</v>
      </c>
      <c r="P12">
        <v>1613</v>
      </c>
      <c r="Q12">
        <v>6</v>
      </c>
      <c r="R12">
        <v>881</v>
      </c>
      <c r="S12">
        <f t="shared" si="3"/>
        <v>887</v>
      </c>
      <c r="T12" s="2">
        <f t="shared" si="4"/>
        <v>0.67643742953776775</v>
      </c>
      <c r="U12">
        <v>54</v>
      </c>
      <c r="V12" s="2">
        <f t="shared" si="5"/>
        <v>6.08793686583991</v>
      </c>
      <c r="W12">
        <v>833</v>
      </c>
      <c r="X12">
        <v>0</v>
      </c>
      <c r="Y12">
        <v>0</v>
      </c>
      <c r="Z12">
        <v>19</v>
      </c>
      <c r="AA12" s="2">
        <f t="shared" si="6"/>
        <v>2.142051860202931</v>
      </c>
      <c r="AB12">
        <v>111</v>
      </c>
      <c r="AC12" s="2">
        <f t="shared" si="6"/>
        <v>12.514092446448704</v>
      </c>
      <c r="AD12">
        <v>36</v>
      </c>
      <c r="AE12" s="2">
        <f t="shared" si="7"/>
        <v>4.058624577226607</v>
      </c>
      <c r="AF12">
        <v>51</v>
      </c>
      <c r="AG12" s="2">
        <f t="shared" si="7"/>
        <v>5.7497181510710256</v>
      </c>
      <c r="AH12">
        <v>247</v>
      </c>
      <c r="AI12" s="2">
        <f t="shared" si="8"/>
        <v>27.846674182638107</v>
      </c>
      <c r="AJ12">
        <v>227</v>
      </c>
      <c r="AK12" s="2">
        <f t="shared" si="8"/>
        <v>25.591882750845546</v>
      </c>
      <c r="AL12">
        <v>22</v>
      </c>
      <c r="AM12" s="2">
        <f t="shared" si="9"/>
        <v>2.480270574971815</v>
      </c>
      <c r="AN12">
        <v>11</v>
      </c>
      <c r="AO12" s="2">
        <f t="shared" si="9"/>
        <v>1.2401352874859075</v>
      </c>
      <c r="AP12">
        <v>22</v>
      </c>
      <c r="AQ12" s="2">
        <f t="shared" si="10"/>
        <v>2.480270574971815</v>
      </c>
      <c r="AR12">
        <v>87</v>
      </c>
      <c r="AS12" s="2">
        <f t="shared" si="10"/>
        <v>9.8083427282976317</v>
      </c>
      <c r="AT12" t="s">
        <v>116</v>
      </c>
    </row>
    <row r="13" spans="2:47" x14ac:dyDescent="0.4">
      <c r="B13" t="s">
        <v>114</v>
      </c>
      <c r="C13" t="s">
        <v>115</v>
      </c>
      <c r="D13" t="s">
        <v>52</v>
      </c>
      <c r="E13" t="s">
        <v>65</v>
      </c>
      <c r="F13" s="9">
        <f t="shared" ca="1" si="0"/>
        <v>2695</v>
      </c>
      <c r="G13" t="s">
        <v>156</v>
      </c>
      <c r="H13">
        <v>2341</v>
      </c>
      <c r="I13">
        <f>Мособлдума_партии[[#This Row],[Число избирателей, внесенных в список на момент окончания голосования]]</f>
        <v>2341</v>
      </c>
      <c r="J13">
        <v>2100</v>
      </c>
      <c r="K13"/>
      <c r="L13">
        <v>772</v>
      </c>
      <c r="M13">
        <v>12</v>
      </c>
      <c r="N13" s="2">
        <f t="shared" si="1"/>
        <v>33.489961554891075</v>
      </c>
      <c r="O13" s="2">
        <f t="shared" si="2"/>
        <v>0.5126014523707817</v>
      </c>
      <c r="P13">
        <v>1316</v>
      </c>
      <c r="Q13">
        <v>12</v>
      </c>
      <c r="R13">
        <v>772</v>
      </c>
      <c r="S13">
        <f t="shared" si="3"/>
        <v>784</v>
      </c>
      <c r="T13" s="2">
        <f t="shared" si="4"/>
        <v>1.5306122448979591</v>
      </c>
      <c r="U13">
        <v>34</v>
      </c>
      <c r="V13" s="2">
        <f t="shared" si="5"/>
        <v>4.3367346938775508</v>
      </c>
      <c r="W13">
        <v>750</v>
      </c>
      <c r="X13">
        <v>0</v>
      </c>
      <c r="Y13">
        <v>0</v>
      </c>
      <c r="Z13">
        <v>13</v>
      </c>
      <c r="AA13" s="2">
        <f t="shared" si="6"/>
        <v>1.6581632653061225</v>
      </c>
      <c r="AB13">
        <v>89</v>
      </c>
      <c r="AC13" s="2">
        <f t="shared" si="6"/>
        <v>11.352040816326531</v>
      </c>
      <c r="AD13">
        <v>51</v>
      </c>
      <c r="AE13" s="2">
        <f t="shared" si="7"/>
        <v>6.5051020408163263</v>
      </c>
      <c r="AF13">
        <v>42</v>
      </c>
      <c r="AG13" s="2">
        <f t="shared" si="7"/>
        <v>5.3571428571428568</v>
      </c>
      <c r="AH13">
        <v>231</v>
      </c>
      <c r="AI13" s="2">
        <f t="shared" si="8"/>
        <v>29.464285714285715</v>
      </c>
      <c r="AJ13">
        <v>217</v>
      </c>
      <c r="AK13" s="2">
        <f t="shared" si="8"/>
        <v>27.678571428571427</v>
      </c>
      <c r="AL13">
        <v>15</v>
      </c>
      <c r="AM13" s="2">
        <f t="shared" si="9"/>
        <v>1.9132653061224489</v>
      </c>
      <c r="AN13">
        <v>2</v>
      </c>
      <c r="AO13" s="2">
        <f t="shared" si="9"/>
        <v>0.25510204081632654</v>
      </c>
      <c r="AP13">
        <v>22</v>
      </c>
      <c r="AQ13" s="2">
        <f t="shared" si="10"/>
        <v>2.806122448979592</v>
      </c>
      <c r="AR13">
        <v>68</v>
      </c>
      <c r="AS13" s="2">
        <f t="shared" si="10"/>
        <v>8.6734693877551017</v>
      </c>
      <c r="AT13" t="s">
        <v>116</v>
      </c>
    </row>
    <row r="14" spans="2:47" x14ac:dyDescent="0.4">
      <c r="B14" t="s">
        <v>114</v>
      </c>
      <c r="C14" t="s">
        <v>115</v>
      </c>
      <c r="D14" t="s">
        <v>52</v>
      </c>
      <c r="E14" t="s">
        <v>66</v>
      </c>
      <c r="F14" s="9">
        <f t="shared" ca="1" si="0"/>
        <v>2696</v>
      </c>
      <c r="G14" t="s">
        <v>156</v>
      </c>
      <c r="H14">
        <v>1575</v>
      </c>
      <c r="I14">
        <f>Мособлдума_партии[[#This Row],[Число избирателей, внесенных в список на момент окончания голосования]]</f>
        <v>1575</v>
      </c>
      <c r="J14">
        <v>1400</v>
      </c>
      <c r="K14"/>
      <c r="L14">
        <v>458</v>
      </c>
      <c r="M14">
        <v>4</v>
      </c>
      <c r="N14" s="2">
        <f t="shared" si="1"/>
        <v>29.333333333333332</v>
      </c>
      <c r="O14" s="2">
        <f t="shared" si="2"/>
        <v>0.25396825396825395</v>
      </c>
      <c r="P14">
        <v>938</v>
      </c>
      <c r="Q14">
        <v>4</v>
      </c>
      <c r="R14">
        <v>458</v>
      </c>
      <c r="S14">
        <f t="shared" si="3"/>
        <v>462</v>
      </c>
      <c r="T14" s="2">
        <f t="shared" si="4"/>
        <v>0.86580086580086579</v>
      </c>
      <c r="U14">
        <v>26</v>
      </c>
      <c r="V14" s="2">
        <f t="shared" si="5"/>
        <v>5.6277056277056277</v>
      </c>
      <c r="W14">
        <v>436</v>
      </c>
      <c r="X14">
        <v>0</v>
      </c>
      <c r="Y14">
        <v>0</v>
      </c>
      <c r="Z14">
        <v>7</v>
      </c>
      <c r="AA14" s="2">
        <f t="shared" si="6"/>
        <v>1.5151515151515151</v>
      </c>
      <c r="AB14">
        <v>56</v>
      </c>
      <c r="AC14" s="2">
        <f t="shared" si="6"/>
        <v>12.121212121212121</v>
      </c>
      <c r="AD14">
        <v>35</v>
      </c>
      <c r="AE14" s="2">
        <f t="shared" si="7"/>
        <v>7.5757575757575761</v>
      </c>
      <c r="AF14">
        <v>15</v>
      </c>
      <c r="AG14" s="2">
        <f t="shared" si="7"/>
        <v>3.2467532467532467</v>
      </c>
      <c r="AH14">
        <v>134</v>
      </c>
      <c r="AI14" s="2">
        <f t="shared" si="8"/>
        <v>29.004329004329005</v>
      </c>
      <c r="AJ14">
        <v>94</v>
      </c>
      <c r="AK14" s="2">
        <f t="shared" si="8"/>
        <v>20.346320346320347</v>
      </c>
      <c r="AL14">
        <v>16</v>
      </c>
      <c r="AM14" s="2">
        <f t="shared" si="9"/>
        <v>3.4632034632034632</v>
      </c>
      <c r="AN14">
        <v>4</v>
      </c>
      <c r="AO14" s="2">
        <f t="shared" si="9"/>
        <v>0.86580086580086579</v>
      </c>
      <c r="AP14">
        <v>12</v>
      </c>
      <c r="AQ14" s="2">
        <f t="shared" si="10"/>
        <v>2.5974025974025974</v>
      </c>
      <c r="AR14">
        <v>63</v>
      </c>
      <c r="AS14" s="2">
        <f t="shared" si="10"/>
        <v>13.636363636363637</v>
      </c>
      <c r="AT14" t="s">
        <v>116</v>
      </c>
    </row>
    <row r="15" spans="2:47" x14ac:dyDescent="0.4">
      <c r="B15" t="s">
        <v>114</v>
      </c>
      <c r="C15" t="s">
        <v>115</v>
      </c>
      <c r="D15" t="s">
        <v>52</v>
      </c>
      <c r="E15" t="s">
        <v>67</v>
      </c>
      <c r="F15" s="9">
        <f t="shared" ca="1" si="0"/>
        <v>2697</v>
      </c>
      <c r="G15" t="s">
        <v>156</v>
      </c>
      <c r="H15">
        <v>1760</v>
      </c>
      <c r="I15">
        <f>Мособлдума_партии[[#This Row],[Число избирателей, внесенных в список на момент окончания голосования]]</f>
        <v>1760</v>
      </c>
      <c r="J15">
        <v>1600</v>
      </c>
      <c r="K15"/>
      <c r="L15">
        <v>564</v>
      </c>
      <c r="M15">
        <v>48</v>
      </c>
      <c r="N15" s="2">
        <f t="shared" si="1"/>
        <v>34.772727272727273</v>
      </c>
      <c r="O15" s="2">
        <f t="shared" si="2"/>
        <v>2.7272727272727271</v>
      </c>
      <c r="P15">
        <v>988</v>
      </c>
      <c r="Q15">
        <v>48</v>
      </c>
      <c r="R15">
        <v>564</v>
      </c>
      <c r="S15">
        <f t="shared" si="3"/>
        <v>612</v>
      </c>
      <c r="T15" s="2">
        <f t="shared" si="4"/>
        <v>7.8431372549019605</v>
      </c>
      <c r="U15">
        <v>34</v>
      </c>
      <c r="V15" s="2">
        <f t="shared" si="5"/>
        <v>5.5555555555555554</v>
      </c>
      <c r="W15">
        <v>578</v>
      </c>
      <c r="X15">
        <v>0</v>
      </c>
      <c r="Y15">
        <v>0</v>
      </c>
      <c r="Z15">
        <v>10</v>
      </c>
      <c r="AA15" s="2">
        <f t="shared" si="6"/>
        <v>1.6339869281045751</v>
      </c>
      <c r="AB15">
        <v>68</v>
      </c>
      <c r="AC15" s="2">
        <f t="shared" si="6"/>
        <v>11.111111111111111</v>
      </c>
      <c r="AD15">
        <v>23</v>
      </c>
      <c r="AE15" s="2">
        <f t="shared" si="7"/>
        <v>3.7581699346405228</v>
      </c>
      <c r="AF15">
        <v>34</v>
      </c>
      <c r="AG15" s="2">
        <f t="shared" si="7"/>
        <v>5.5555555555555554</v>
      </c>
      <c r="AH15">
        <v>182</v>
      </c>
      <c r="AI15" s="2">
        <f t="shared" si="8"/>
        <v>29.738562091503269</v>
      </c>
      <c r="AJ15">
        <v>182</v>
      </c>
      <c r="AK15" s="2">
        <f t="shared" si="8"/>
        <v>29.738562091503269</v>
      </c>
      <c r="AL15">
        <v>9</v>
      </c>
      <c r="AM15" s="2">
        <f t="shared" si="9"/>
        <v>1.4705882352941178</v>
      </c>
      <c r="AN15">
        <v>9</v>
      </c>
      <c r="AO15" s="2">
        <f t="shared" si="9"/>
        <v>1.4705882352941178</v>
      </c>
      <c r="AP15">
        <v>21</v>
      </c>
      <c r="AQ15" s="2">
        <f t="shared" si="10"/>
        <v>3.4313725490196076</v>
      </c>
      <c r="AR15">
        <v>40</v>
      </c>
      <c r="AS15" s="2">
        <f t="shared" si="10"/>
        <v>6.5359477124183005</v>
      </c>
      <c r="AT15" t="s">
        <v>116</v>
      </c>
    </row>
    <row r="16" spans="2:47" x14ac:dyDescent="0.4">
      <c r="B16" t="s">
        <v>114</v>
      </c>
      <c r="C16" t="s">
        <v>115</v>
      </c>
      <c r="D16" t="s">
        <v>52</v>
      </c>
      <c r="E16" t="s">
        <v>68</v>
      </c>
      <c r="F16" s="9">
        <f t="shared" ca="1" si="0"/>
        <v>2698</v>
      </c>
      <c r="G16" t="s">
        <v>157</v>
      </c>
      <c r="H16">
        <v>1218</v>
      </c>
      <c r="I16">
        <f>Мособлдума_партии[[#This Row],[Число избирателей, внесенных в список на момент окончания голосования]]</f>
        <v>1218</v>
      </c>
      <c r="J16">
        <v>1100</v>
      </c>
      <c r="K16"/>
      <c r="L16">
        <v>456</v>
      </c>
      <c r="M16">
        <v>29</v>
      </c>
      <c r="N16" s="2">
        <f t="shared" si="1"/>
        <v>39.819376026272579</v>
      </c>
      <c r="O16" s="2">
        <f t="shared" si="2"/>
        <v>2.3809523809523809</v>
      </c>
      <c r="P16">
        <v>615</v>
      </c>
      <c r="Q16">
        <v>29</v>
      </c>
      <c r="R16">
        <v>456</v>
      </c>
      <c r="S16">
        <f t="shared" si="3"/>
        <v>485</v>
      </c>
      <c r="T16" s="2">
        <f t="shared" si="4"/>
        <v>5.9793814432989691</v>
      </c>
      <c r="U16">
        <v>37</v>
      </c>
      <c r="V16" s="2">
        <f t="shared" si="5"/>
        <v>7.6288659793814437</v>
      </c>
      <c r="W16">
        <v>448</v>
      </c>
      <c r="X16">
        <v>0</v>
      </c>
      <c r="Y16">
        <v>0</v>
      </c>
      <c r="Z16">
        <v>5</v>
      </c>
      <c r="AA16" s="2">
        <f t="shared" si="6"/>
        <v>1.0309278350515463</v>
      </c>
      <c r="AB16">
        <v>52</v>
      </c>
      <c r="AC16" s="2">
        <f t="shared" si="6"/>
        <v>10.721649484536082</v>
      </c>
      <c r="AD16">
        <v>28</v>
      </c>
      <c r="AE16" s="2">
        <f t="shared" si="7"/>
        <v>5.7731958762886597</v>
      </c>
      <c r="AF16">
        <v>18</v>
      </c>
      <c r="AG16" s="2">
        <f t="shared" si="7"/>
        <v>3.7113402061855671</v>
      </c>
      <c r="AH16">
        <v>149</v>
      </c>
      <c r="AI16" s="2">
        <f t="shared" si="8"/>
        <v>30.721649484536083</v>
      </c>
      <c r="AJ16">
        <v>126</v>
      </c>
      <c r="AK16" s="2">
        <f t="shared" si="8"/>
        <v>25.979381443298969</v>
      </c>
      <c r="AL16">
        <v>14</v>
      </c>
      <c r="AM16" s="2">
        <f t="shared" si="9"/>
        <v>2.8865979381443299</v>
      </c>
      <c r="AN16">
        <v>10</v>
      </c>
      <c r="AO16" s="2">
        <f t="shared" si="9"/>
        <v>2.0618556701030926</v>
      </c>
      <c r="AP16">
        <v>12</v>
      </c>
      <c r="AQ16" s="2">
        <f t="shared" si="10"/>
        <v>2.4742268041237114</v>
      </c>
      <c r="AR16">
        <v>34</v>
      </c>
      <c r="AS16" s="2">
        <f t="shared" si="10"/>
        <v>7.0103092783505154</v>
      </c>
      <c r="AT16" t="s">
        <v>116</v>
      </c>
    </row>
    <row r="17" spans="2:47" x14ac:dyDescent="0.4">
      <c r="B17" t="s">
        <v>114</v>
      </c>
      <c r="C17" t="s">
        <v>115</v>
      </c>
      <c r="D17" t="s">
        <v>52</v>
      </c>
      <c r="E17" t="s">
        <v>69</v>
      </c>
      <c r="F17" s="9">
        <f t="shared" ca="1" si="0"/>
        <v>2699</v>
      </c>
      <c r="G17" t="s">
        <v>159</v>
      </c>
      <c r="H17">
        <v>1244</v>
      </c>
      <c r="I17">
        <f>Мособлдума_партии[[#This Row],[Число избирателей, внесенных в список на момент окончания голосования]]</f>
        <v>1244</v>
      </c>
      <c r="J17">
        <v>1100</v>
      </c>
      <c r="K17"/>
      <c r="L17">
        <v>491</v>
      </c>
      <c r="M17">
        <v>55</v>
      </c>
      <c r="N17" s="2">
        <f t="shared" si="1"/>
        <v>43.89067524115756</v>
      </c>
      <c r="O17" s="2">
        <f t="shared" si="2"/>
        <v>4.4212218649517681</v>
      </c>
      <c r="P17">
        <v>554</v>
      </c>
      <c r="Q17">
        <v>55</v>
      </c>
      <c r="R17">
        <v>491</v>
      </c>
      <c r="S17">
        <f t="shared" si="3"/>
        <v>546</v>
      </c>
      <c r="T17" s="2">
        <f t="shared" si="4"/>
        <v>10.073260073260073</v>
      </c>
      <c r="U17">
        <v>23</v>
      </c>
      <c r="V17" s="2">
        <f t="shared" si="5"/>
        <v>4.2124542124542126</v>
      </c>
      <c r="W17">
        <v>523</v>
      </c>
      <c r="X17">
        <v>0</v>
      </c>
      <c r="Y17">
        <v>0</v>
      </c>
      <c r="Z17">
        <v>2</v>
      </c>
      <c r="AA17" s="2">
        <f t="shared" si="6"/>
        <v>0.36630036630036628</v>
      </c>
      <c r="AB17">
        <v>65</v>
      </c>
      <c r="AC17" s="2">
        <f t="shared" si="6"/>
        <v>11.904761904761905</v>
      </c>
      <c r="AD17">
        <v>28</v>
      </c>
      <c r="AE17" s="2">
        <f t="shared" si="7"/>
        <v>5.1282051282051286</v>
      </c>
      <c r="AF17">
        <v>43</v>
      </c>
      <c r="AG17" s="2">
        <f t="shared" si="7"/>
        <v>7.8754578754578759</v>
      </c>
      <c r="AH17">
        <v>195</v>
      </c>
      <c r="AI17" s="2">
        <f t="shared" si="8"/>
        <v>35.714285714285715</v>
      </c>
      <c r="AJ17">
        <v>126</v>
      </c>
      <c r="AK17" s="2">
        <f t="shared" si="8"/>
        <v>23.076923076923077</v>
      </c>
      <c r="AL17">
        <v>10</v>
      </c>
      <c r="AM17" s="2">
        <f t="shared" si="9"/>
        <v>1.8315018315018314</v>
      </c>
      <c r="AN17">
        <v>3</v>
      </c>
      <c r="AO17" s="2">
        <f t="shared" si="9"/>
        <v>0.5494505494505495</v>
      </c>
      <c r="AP17">
        <v>12</v>
      </c>
      <c r="AQ17" s="2">
        <f t="shared" si="10"/>
        <v>2.197802197802198</v>
      </c>
      <c r="AR17">
        <v>39</v>
      </c>
      <c r="AS17" s="2">
        <f t="shared" si="10"/>
        <v>7.1428571428571432</v>
      </c>
      <c r="AT17" t="s">
        <v>116</v>
      </c>
    </row>
    <row r="18" spans="2:47" x14ac:dyDescent="0.4">
      <c r="B18" t="s">
        <v>114</v>
      </c>
      <c r="C18" t="s">
        <v>115</v>
      </c>
      <c r="D18" t="s">
        <v>52</v>
      </c>
      <c r="E18" t="s">
        <v>70</v>
      </c>
      <c r="F18" s="9">
        <f t="shared" ca="1" si="0"/>
        <v>2700</v>
      </c>
      <c r="G18" t="s">
        <v>160</v>
      </c>
      <c r="H18">
        <v>465</v>
      </c>
      <c r="I18">
        <f>Мособлдума_партии[[#This Row],[Число избирателей, внесенных в список на момент окончания голосования]]</f>
        <v>465</v>
      </c>
      <c r="J18">
        <v>400</v>
      </c>
      <c r="K18"/>
      <c r="L18">
        <v>132</v>
      </c>
      <c r="M18">
        <v>17</v>
      </c>
      <c r="N18" s="2">
        <f t="shared" si="1"/>
        <v>32.043010752688176</v>
      </c>
      <c r="O18" s="2">
        <f t="shared" si="2"/>
        <v>3.6559139784946235</v>
      </c>
      <c r="P18">
        <v>251</v>
      </c>
      <c r="Q18">
        <v>17</v>
      </c>
      <c r="R18">
        <v>132</v>
      </c>
      <c r="S18">
        <f t="shared" si="3"/>
        <v>149</v>
      </c>
      <c r="T18" s="2">
        <f t="shared" si="4"/>
        <v>11.409395973154362</v>
      </c>
      <c r="U18">
        <v>10</v>
      </c>
      <c r="V18" s="2">
        <f t="shared" si="5"/>
        <v>6.7114093959731544</v>
      </c>
      <c r="W18">
        <v>139</v>
      </c>
      <c r="X18">
        <v>0</v>
      </c>
      <c r="Y18">
        <v>0</v>
      </c>
      <c r="Z18">
        <v>4</v>
      </c>
      <c r="AA18" s="2">
        <f t="shared" si="6"/>
        <v>2.6845637583892619</v>
      </c>
      <c r="AB18">
        <v>26</v>
      </c>
      <c r="AC18" s="2">
        <f t="shared" si="6"/>
        <v>17.449664429530202</v>
      </c>
      <c r="AD18">
        <v>5</v>
      </c>
      <c r="AE18" s="2">
        <f t="shared" si="7"/>
        <v>3.3557046979865772</v>
      </c>
      <c r="AF18">
        <v>8</v>
      </c>
      <c r="AG18" s="2">
        <f t="shared" si="7"/>
        <v>5.3691275167785237</v>
      </c>
      <c r="AH18">
        <v>42</v>
      </c>
      <c r="AI18" s="2">
        <f t="shared" si="8"/>
        <v>28.187919463087248</v>
      </c>
      <c r="AJ18">
        <v>30</v>
      </c>
      <c r="AK18" s="2">
        <f t="shared" si="8"/>
        <v>20.134228187919462</v>
      </c>
      <c r="AL18">
        <v>3</v>
      </c>
      <c r="AM18" s="2">
        <f t="shared" si="9"/>
        <v>2.0134228187919465</v>
      </c>
      <c r="AN18">
        <v>3</v>
      </c>
      <c r="AO18" s="2">
        <f t="shared" si="9"/>
        <v>2.0134228187919465</v>
      </c>
      <c r="AP18">
        <v>5</v>
      </c>
      <c r="AQ18" s="2">
        <f t="shared" si="10"/>
        <v>3.3557046979865772</v>
      </c>
      <c r="AR18">
        <v>13</v>
      </c>
      <c r="AS18" s="2">
        <f t="shared" si="10"/>
        <v>8.724832214765101</v>
      </c>
      <c r="AT18" t="s">
        <v>116</v>
      </c>
    </row>
    <row r="19" spans="2:47" x14ac:dyDescent="0.4">
      <c r="B19" t="s">
        <v>114</v>
      </c>
      <c r="C19" t="s">
        <v>115</v>
      </c>
      <c r="D19" t="s">
        <v>52</v>
      </c>
      <c r="E19" t="s">
        <v>71</v>
      </c>
      <c r="F19" s="9">
        <f t="shared" ca="1" si="0"/>
        <v>2701</v>
      </c>
      <c r="G19" t="s">
        <v>161</v>
      </c>
      <c r="H19">
        <v>664</v>
      </c>
      <c r="I19">
        <f>Мособлдума_партии[[#This Row],[Число избирателей, внесенных в список на момент окончания голосования]]</f>
        <v>664</v>
      </c>
      <c r="J19">
        <v>600</v>
      </c>
      <c r="K19"/>
      <c r="L19">
        <v>302</v>
      </c>
      <c r="M19">
        <v>48</v>
      </c>
      <c r="N19" s="2">
        <f t="shared" si="1"/>
        <v>52.710843373493979</v>
      </c>
      <c r="O19" s="2">
        <f t="shared" si="2"/>
        <v>7.2289156626506026</v>
      </c>
      <c r="P19">
        <v>250</v>
      </c>
      <c r="Q19">
        <v>48</v>
      </c>
      <c r="R19">
        <v>254</v>
      </c>
      <c r="S19">
        <f t="shared" si="3"/>
        <v>302</v>
      </c>
      <c r="T19" s="2">
        <f t="shared" si="4"/>
        <v>15.894039735099337</v>
      </c>
      <c r="U19">
        <v>33</v>
      </c>
      <c r="V19" s="2">
        <f t="shared" si="5"/>
        <v>10.927152317880795</v>
      </c>
      <c r="W19">
        <v>269</v>
      </c>
      <c r="X19">
        <v>0</v>
      </c>
      <c r="Y19">
        <v>0</v>
      </c>
      <c r="Z19">
        <v>3</v>
      </c>
      <c r="AA19" s="2">
        <f t="shared" si="6"/>
        <v>0.99337748344370858</v>
      </c>
      <c r="AB19">
        <v>37</v>
      </c>
      <c r="AC19" s="2">
        <f t="shared" si="6"/>
        <v>12.251655629139073</v>
      </c>
      <c r="AD19">
        <v>6</v>
      </c>
      <c r="AE19" s="2">
        <f t="shared" ref="AE19:AG34" si="11">100*AD19/$S19</f>
        <v>1.9867549668874172</v>
      </c>
      <c r="AF19">
        <v>16</v>
      </c>
      <c r="AG19" s="2">
        <f t="shared" si="11"/>
        <v>5.298013245033113</v>
      </c>
      <c r="AH19">
        <v>66</v>
      </c>
      <c r="AI19" s="2">
        <f t="shared" ref="AI19:AK34" si="12">100*AH19/$S19</f>
        <v>21.85430463576159</v>
      </c>
      <c r="AJ19">
        <v>104</v>
      </c>
      <c r="AK19" s="2">
        <f t="shared" si="12"/>
        <v>34.437086092715234</v>
      </c>
      <c r="AL19">
        <v>4</v>
      </c>
      <c r="AM19" s="2">
        <f t="shared" ref="AM19:AO34" si="13">100*AL19/$S19</f>
        <v>1.3245033112582782</v>
      </c>
      <c r="AN19">
        <v>2</v>
      </c>
      <c r="AO19" s="2">
        <f t="shared" si="13"/>
        <v>0.66225165562913912</v>
      </c>
      <c r="AP19">
        <v>9</v>
      </c>
      <c r="AQ19" s="2">
        <f t="shared" ref="AQ19:AS34" si="14">100*AP19/$S19</f>
        <v>2.9801324503311259</v>
      </c>
      <c r="AR19">
        <v>22</v>
      </c>
      <c r="AS19" s="2">
        <f t="shared" si="14"/>
        <v>7.2847682119205297</v>
      </c>
      <c r="AT19" t="s">
        <v>116</v>
      </c>
    </row>
    <row r="20" spans="2:47" x14ac:dyDescent="0.4">
      <c r="B20" t="s">
        <v>114</v>
      </c>
      <c r="C20" t="s">
        <v>115</v>
      </c>
      <c r="D20" t="s">
        <v>52</v>
      </c>
      <c r="E20" t="s">
        <v>72</v>
      </c>
      <c r="F20" s="9">
        <f t="shared" ca="1" si="0"/>
        <v>2702</v>
      </c>
      <c r="G20" t="s">
        <v>162</v>
      </c>
      <c r="H20">
        <v>685</v>
      </c>
      <c r="I20">
        <f>Мособлдума_партии[[#This Row],[Число избирателей, внесенных в список на момент окончания голосования]]</f>
        <v>685</v>
      </c>
      <c r="J20">
        <v>600</v>
      </c>
      <c r="K20"/>
      <c r="L20">
        <v>267</v>
      </c>
      <c r="M20">
        <v>74</v>
      </c>
      <c r="N20" s="2">
        <f t="shared" si="1"/>
        <v>49.78102189781022</v>
      </c>
      <c r="O20" s="2">
        <f t="shared" si="2"/>
        <v>10.802919708029197</v>
      </c>
      <c r="P20">
        <v>259</v>
      </c>
      <c r="Q20">
        <v>74</v>
      </c>
      <c r="R20">
        <v>267</v>
      </c>
      <c r="S20">
        <f t="shared" si="3"/>
        <v>341</v>
      </c>
      <c r="T20" s="2">
        <f t="shared" si="4"/>
        <v>21.700879765395893</v>
      </c>
      <c r="U20">
        <v>8</v>
      </c>
      <c r="V20" s="2">
        <f t="shared" si="5"/>
        <v>2.3460410557184752</v>
      </c>
      <c r="W20">
        <v>333</v>
      </c>
      <c r="X20">
        <v>0</v>
      </c>
      <c r="Y20">
        <v>0</v>
      </c>
      <c r="Z20">
        <v>3</v>
      </c>
      <c r="AA20" s="2">
        <f t="shared" si="6"/>
        <v>0.87976539589442815</v>
      </c>
      <c r="AB20">
        <v>49</v>
      </c>
      <c r="AC20" s="2">
        <f t="shared" si="6"/>
        <v>14.369501466275659</v>
      </c>
      <c r="AD20">
        <v>22</v>
      </c>
      <c r="AE20" s="2">
        <f t="shared" si="11"/>
        <v>6.4516129032258061</v>
      </c>
      <c r="AF20">
        <v>18</v>
      </c>
      <c r="AG20" s="2">
        <f t="shared" si="11"/>
        <v>5.2785923753665687</v>
      </c>
      <c r="AH20">
        <v>88</v>
      </c>
      <c r="AI20" s="2">
        <f t="shared" si="12"/>
        <v>25.806451612903224</v>
      </c>
      <c r="AJ20">
        <v>103</v>
      </c>
      <c r="AK20" s="2">
        <f t="shared" si="12"/>
        <v>30.205278592375368</v>
      </c>
      <c r="AL20">
        <v>6</v>
      </c>
      <c r="AM20" s="2">
        <f t="shared" si="13"/>
        <v>1.7595307917888563</v>
      </c>
      <c r="AN20">
        <v>2</v>
      </c>
      <c r="AO20" s="2">
        <f t="shared" si="13"/>
        <v>0.5865102639296188</v>
      </c>
      <c r="AP20">
        <v>15</v>
      </c>
      <c r="AQ20" s="2">
        <f t="shared" si="14"/>
        <v>4.3988269794721404</v>
      </c>
      <c r="AR20">
        <v>27</v>
      </c>
      <c r="AS20" s="2">
        <f t="shared" si="14"/>
        <v>7.9178885630498534</v>
      </c>
      <c r="AT20" t="s">
        <v>116</v>
      </c>
    </row>
    <row r="21" spans="2:47" s="6" customFormat="1" x14ac:dyDescent="0.4">
      <c r="B21" s="6" t="s">
        <v>114</v>
      </c>
      <c r="C21" s="6" t="s">
        <v>115</v>
      </c>
      <c r="D21" s="6" t="s">
        <v>52</v>
      </c>
      <c r="E21" s="6" t="s">
        <v>73</v>
      </c>
      <c r="F21" s="9">
        <f t="shared" ca="1" si="0"/>
        <v>2703</v>
      </c>
      <c r="G21" t="s">
        <v>177</v>
      </c>
      <c r="H21" s="6">
        <v>216</v>
      </c>
      <c r="I21" s="6">
        <f>Мособлдума_партии[[#This Row],[Число избирателей, внесенных в список на момент окончания голосования]]</f>
        <v>216</v>
      </c>
      <c r="J21" s="6">
        <v>220</v>
      </c>
      <c r="L21" s="6">
        <v>111</v>
      </c>
      <c r="M21" s="6">
        <v>55</v>
      </c>
      <c r="N21" s="7">
        <f t="shared" si="1"/>
        <v>76.851851851851848</v>
      </c>
      <c r="O21" s="7">
        <f t="shared" si="2"/>
        <v>25.462962962962962</v>
      </c>
      <c r="P21" s="6">
        <v>54</v>
      </c>
      <c r="Q21" s="6">
        <v>55</v>
      </c>
      <c r="R21" s="6">
        <v>111</v>
      </c>
      <c r="S21">
        <f t="shared" si="3"/>
        <v>166</v>
      </c>
      <c r="T21" s="2">
        <f t="shared" si="4"/>
        <v>33.132530120481931</v>
      </c>
      <c r="U21" s="6">
        <v>10</v>
      </c>
      <c r="V21" s="2">
        <f t="shared" si="5"/>
        <v>6.024096385542169</v>
      </c>
      <c r="W21" s="6">
        <v>156</v>
      </c>
      <c r="X21" s="6">
        <v>0</v>
      </c>
      <c r="Y21" s="6">
        <v>0</v>
      </c>
      <c r="Z21" s="6">
        <v>4</v>
      </c>
      <c r="AA21" s="2">
        <f t="shared" si="6"/>
        <v>2.4096385542168677</v>
      </c>
      <c r="AB21" s="6">
        <v>27</v>
      </c>
      <c r="AC21" s="2">
        <f t="shared" si="6"/>
        <v>16.265060240963855</v>
      </c>
      <c r="AD21" s="6">
        <v>8</v>
      </c>
      <c r="AE21" s="2">
        <f t="shared" si="11"/>
        <v>4.8192771084337354</v>
      </c>
      <c r="AF21" s="6">
        <v>14</v>
      </c>
      <c r="AG21" s="2">
        <f t="shared" si="11"/>
        <v>8.4337349397590362</v>
      </c>
      <c r="AH21" s="6">
        <v>27</v>
      </c>
      <c r="AI21" s="2">
        <f t="shared" si="12"/>
        <v>16.265060240963855</v>
      </c>
      <c r="AJ21" s="6">
        <v>57</v>
      </c>
      <c r="AK21" s="2">
        <f t="shared" si="12"/>
        <v>34.337349397590359</v>
      </c>
      <c r="AL21" s="6">
        <v>3</v>
      </c>
      <c r="AM21" s="2">
        <f t="shared" si="13"/>
        <v>1.8072289156626506</v>
      </c>
      <c r="AN21" s="6">
        <v>1</v>
      </c>
      <c r="AO21" s="2">
        <f t="shared" si="13"/>
        <v>0.60240963855421692</v>
      </c>
      <c r="AP21" s="6">
        <v>2</v>
      </c>
      <c r="AQ21" s="2">
        <f t="shared" si="14"/>
        <v>1.2048192771084338</v>
      </c>
      <c r="AR21" s="6">
        <v>13</v>
      </c>
      <c r="AS21" s="2">
        <f t="shared" si="14"/>
        <v>7.831325301204819</v>
      </c>
      <c r="AT21" s="6" t="s">
        <v>116</v>
      </c>
    </row>
    <row r="22" spans="2:47" x14ac:dyDescent="0.4">
      <c r="B22" t="s">
        <v>114</v>
      </c>
      <c r="C22" t="s">
        <v>115</v>
      </c>
      <c r="D22" t="s">
        <v>52</v>
      </c>
      <c r="E22" t="s">
        <v>74</v>
      </c>
      <c r="F22" s="9">
        <f t="shared" ca="1" si="0"/>
        <v>2704</v>
      </c>
      <c r="G22" t="s">
        <v>163</v>
      </c>
      <c r="H22">
        <v>1251</v>
      </c>
      <c r="I22">
        <f>Мособлдума_партии[[#This Row],[Число избирателей, внесенных в список на момент окончания голосования]]</f>
        <v>1251</v>
      </c>
      <c r="J22">
        <v>1100</v>
      </c>
      <c r="K22"/>
      <c r="L22">
        <v>385</v>
      </c>
      <c r="M22">
        <v>66</v>
      </c>
      <c r="N22" s="2">
        <f t="shared" si="1"/>
        <v>36.051159072741804</v>
      </c>
      <c r="O22" s="2">
        <f t="shared" si="2"/>
        <v>5.275779376498801</v>
      </c>
      <c r="P22">
        <v>649</v>
      </c>
      <c r="Q22">
        <v>66</v>
      </c>
      <c r="R22">
        <v>384</v>
      </c>
      <c r="S22">
        <f t="shared" si="3"/>
        <v>450</v>
      </c>
      <c r="T22" s="2">
        <f t="shared" si="4"/>
        <v>14.666666666666666</v>
      </c>
      <c r="U22">
        <v>30</v>
      </c>
      <c r="V22" s="2">
        <f t="shared" si="5"/>
        <v>6.666666666666667</v>
      </c>
      <c r="W22">
        <v>420</v>
      </c>
      <c r="X22">
        <v>0</v>
      </c>
      <c r="Y22">
        <v>0</v>
      </c>
      <c r="Z22">
        <v>9</v>
      </c>
      <c r="AA22" s="2">
        <f t="shared" si="6"/>
        <v>2</v>
      </c>
      <c r="AB22">
        <v>48</v>
      </c>
      <c r="AC22" s="2">
        <f t="shared" si="6"/>
        <v>10.666666666666666</v>
      </c>
      <c r="AD22">
        <v>27</v>
      </c>
      <c r="AE22" s="2">
        <f t="shared" si="11"/>
        <v>6</v>
      </c>
      <c r="AF22">
        <v>34</v>
      </c>
      <c r="AG22" s="2">
        <f t="shared" si="11"/>
        <v>7.5555555555555554</v>
      </c>
      <c r="AH22">
        <v>132</v>
      </c>
      <c r="AI22" s="2">
        <f t="shared" si="12"/>
        <v>29.333333333333332</v>
      </c>
      <c r="AJ22">
        <v>107</v>
      </c>
      <c r="AK22" s="2">
        <f t="shared" si="12"/>
        <v>23.777777777777779</v>
      </c>
      <c r="AL22">
        <v>10</v>
      </c>
      <c r="AM22" s="2">
        <f t="shared" si="13"/>
        <v>2.2222222222222223</v>
      </c>
      <c r="AN22">
        <v>5</v>
      </c>
      <c r="AO22" s="2">
        <f t="shared" si="13"/>
        <v>1.1111111111111112</v>
      </c>
      <c r="AP22">
        <v>13</v>
      </c>
      <c r="AQ22" s="2">
        <f t="shared" si="14"/>
        <v>2.8888888888888888</v>
      </c>
      <c r="AR22">
        <v>35</v>
      </c>
      <c r="AS22" s="2">
        <f t="shared" si="14"/>
        <v>7.7777777777777777</v>
      </c>
      <c r="AT22" t="s">
        <v>116</v>
      </c>
    </row>
    <row r="23" spans="2:47" x14ac:dyDescent="0.4">
      <c r="B23" t="s">
        <v>114</v>
      </c>
      <c r="C23" t="s">
        <v>115</v>
      </c>
      <c r="D23" t="s">
        <v>52</v>
      </c>
      <c r="E23" t="s">
        <v>75</v>
      </c>
      <c r="F23" s="9">
        <f t="shared" ca="1" si="0"/>
        <v>2705</v>
      </c>
      <c r="G23" t="s">
        <v>164</v>
      </c>
      <c r="H23">
        <v>802</v>
      </c>
      <c r="I23">
        <f>Мособлдума_партии[[#This Row],[Число избирателей, внесенных в список на момент окончания голосования]]</f>
        <v>802</v>
      </c>
      <c r="J23">
        <v>700</v>
      </c>
      <c r="K23"/>
      <c r="L23">
        <v>261</v>
      </c>
      <c r="M23">
        <v>141</v>
      </c>
      <c r="N23" s="2">
        <f t="shared" si="1"/>
        <v>50.124688279301743</v>
      </c>
      <c r="O23" s="2">
        <f t="shared" si="2"/>
        <v>17.581047381546135</v>
      </c>
      <c r="P23">
        <v>298</v>
      </c>
      <c r="Q23">
        <v>141</v>
      </c>
      <c r="R23">
        <v>261</v>
      </c>
      <c r="S23">
        <f t="shared" si="3"/>
        <v>402</v>
      </c>
      <c r="T23" s="2">
        <f t="shared" si="4"/>
        <v>35.07462686567164</v>
      </c>
      <c r="U23">
        <v>19</v>
      </c>
      <c r="V23" s="2">
        <f t="shared" si="5"/>
        <v>4.7263681592039797</v>
      </c>
      <c r="W23">
        <v>383</v>
      </c>
      <c r="X23">
        <v>0</v>
      </c>
      <c r="Y23">
        <v>0</v>
      </c>
      <c r="Z23">
        <v>10</v>
      </c>
      <c r="AA23" s="2">
        <f t="shared" si="6"/>
        <v>2.4875621890547261</v>
      </c>
      <c r="AB23">
        <v>48</v>
      </c>
      <c r="AC23" s="2">
        <f t="shared" si="6"/>
        <v>11.940298507462687</v>
      </c>
      <c r="AD23">
        <v>39</v>
      </c>
      <c r="AE23" s="2">
        <f t="shared" si="11"/>
        <v>9.7014925373134329</v>
      </c>
      <c r="AF23">
        <v>27</v>
      </c>
      <c r="AG23" s="2">
        <f t="shared" si="11"/>
        <v>6.7164179104477615</v>
      </c>
      <c r="AH23">
        <v>104</v>
      </c>
      <c r="AI23" s="2">
        <f t="shared" si="12"/>
        <v>25.870646766169155</v>
      </c>
      <c r="AJ23">
        <v>91</v>
      </c>
      <c r="AK23" s="2">
        <f t="shared" si="12"/>
        <v>22.636815920398011</v>
      </c>
      <c r="AL23">
        <v>7</v>
      </c>
      <c r="AM23" s="2">
        <f t="shared" si="13"/>
        <v>1.7412935323383085</v>
      </c>
      <c r="AN23">
        <v>12</v>
      </c>
      <c r="AO23" s="2">
        <f t="shared" si="13"/>
        <v>2.9850746268656718</v>
      </c>
      <c r="AP23">
        <v>14</v>
      </c>
      <c r="AQ23" s="2">
        <f t="shared" si="14"/>
        <v>3.4825870646766171</v>
      </c>
      <c r="AR23">
        <v>31</v>
      </c>
      <c r="AS23" s="2">
        <f t="shared" si="14"/>
        <v>7.7114427860696519</v>
      </c>
      <c r="AT23" t="s">
        <v>116</v>
      </c>
    </row>
    <row r="24" spans="2:47" x14ac:dyDescent="0.4">
      <c r="B24" t="s">
        <v>114</v>
      </c>
      <c r="C24" t="s">
        <v>115</v>
      </c>
      <c r="D24" t="s">
        <v>52</v>
      </c>
      <c r="E24" t="s">
        <v>76</v>
      </c>
      <c r="F24" s="9">
        <f t="shared" ca="1" si="0"/>
        <v>2706</v>
      </c>
      <c r="G24" t="s">
        <v>165</v>
      </c>
      <c r="H24">
        <v>423</v>
      </c>
      <c r="I24">
        <f>Мособлдума_партии[[#This Row],[Число избирателей, внесенных в список на момент окончания голосования]]</f>
        <v>423</v>
      </c>
      <c r="J24">
        <v>400</v>
      </c>
      <c r="K24"/>
      <c r="L24">
        <v>159</v>
      </c>
      <c r="M24">
        <v>52</v>
      </c>
      <c r="N24" s="2">
        <f t="shared" si="1"/>
        <v>49.881796690307326</v>
      </c>
      <c r="O24" s="2">
        <f t="shared" si="2"/>
        <v>12.293144208037825</v>
      </c>
      <c r="P24">
        <v>189</v>
      </c>
      <c r="Q24">
        <v>52</v>
      </c>
      <c r="R24">
        <v>159</v>
      </c>
      <c r="S24">
        <f t="shared" si="3"/>
        <v>211</v>
      </c>
      <c r="T24" s="2">
        <f t="shared" si="4"/>
        <v>24.644549763033176</v>
      </c>
      <c r="U24">
        <v>6</v>
      </c>
      <c r="V24" s="2">
        <f t="shared" si="5"/>
        <v>2.8436018957345972</v>
      </c>
      <c r="W24">
        <v>205</v>
      </c>
      <c r="X24">
        <v>0</v>
      </c>
      <c r="Y24">
        <v>0</v>
      </c>
      <c r="Z24">
        <v>4</v>
      </c>
      <c r="AA24" s="2">
        <f t="shared" si="6"/>
        <v>1.8957345971563981</v>
      </c>
      <c r="AB24">
        <v>28</v>
      </c>
      <c r="AC24" s="2">
        <f t="shared" si="6"/>
        <v>13.270142180094787</v>
      </c>
      <c r="AD24">
        <v>13</v>
      </c>
      <c r="AE24" s="2">
        <f t="shared" si="11"/>
        <v>6.1611374407582939</v>
      </c>
      <c r="AF24">
        <v>12</v>
      </c>
      <c r="AG24" s="2">
        <f t="shared" si="11"/>
        <v>5.6872037914691944</v>
      </c>
      <c r="AH24">
        <v>65</v>
      </c>
      <c r="AI24" s="2">
        <f t="shared" si="12"/>
        <v>30.805687203791468</v>
      </c>
      <c r="AJ24">
        <v>54</v>
      </c>
      <c r="AK24" s="2">
        <f t="shared" si="12"/>
        <v>25.592417061611375</v>
      </c>
      <c r="AL24">
        <v>6</v>
      </c>
      <c r="AM24" s="2">
        <f t="shared" si="13"/>
        <v>2.8436018957345972</v>
      </c>
      <c r="AN24">
        <v>2</v>
      </c>
      <c r="AO24" s="2">
        <f t="shared" si="13"/>
        <v>0.94786729857819907</v>
      </c>
      <c r="AP24">
        <v>9</v>
      </c>
      <c r="AQ24" s="2">
        <f t="shared" si="14"/>
        <v>4.2654028436018958</v>
      </c>
      <c r="AR24">
        <v>12</v>
      </c>
      <c r="AS24" s="2">
        <f t="shared" si="14"/>
        <v>5.6872037914691944</v>
      </c>
      <c r="AT24" t="s">
        <v>116</v>
      </c>
    </row>
    <row r="25" spans="2:47" x14ac:dyDescent="0.4">
      <c r="B25" t="s">
        <v>114</v>
      </c>
      <c r="C25" t="s">
        <v>115</v>
      </c>
      <c r="D25" t="s">
        <v>52</v>
      </c>
      <c r="E25" t="s">
        <v>77</v>
      </c>
      <c r="F25" s="9">
        <f t="shared" ca="1" si="0"/>
        <v>2707</v>
      </c>
      <c r="G25" t="s">
        <v>166</v>
      </c>
      <c r="H25">
        <v>1170</v>
      </c>
      <c r="I25">
        <f>Мособлдума_партии[[#This Row],[Число избирателей, внесенных в список на момент окончания голосования]]</f>
        <v>1170</v>
      </c>
      <c r="J25">
        <v>1000</v>
      </c>
      <c r="K25"/>
      <c r="L25">
        <v>341</v>
      </c>
      <c r="M25">
        <v>48</v>
      </c>
      <c r="N25" s="2">
        <f t="shared" si="1"/>
        <v>33.247863247863251</v>
      </c>
      <c r="O25" s="2">
        <f t="shared" si="2"/>
        <v>4.1025641025641022</v>
      </c>
      <c r="P25">
        <v>611</v>
      </c>
      <c r="Q25">
        <v>48</v>
      </c>
      <c r="R25">
        <v>341</v>
      </c>
      <c r="S25">
        <f t="shared" si="3"/>
        <v>389</v>
      </c>
      <c r="T25" s="2">
        <f t="shared" si="4"/>
        <v>12.339331619537274</v>
      </c>
      <c r="U25">
        <v>19</v>
      </c>
      <c r="V25" s="2">
        <f t="shared" si="5"/>
        <v>4.8843187660668379</v>
      </c>
      <c r="W25">
        <v>370</v>
      </c>
      <c r="X25">
        <v>0</v>
      </c>
      <c r="Y25">
        <v>0</v>
      </c>
      <c r="Z25">
        <v>10</v>
      </c>
      <c r="AA25" s="2">
        <f t="shared" si="6"/>
        <v>2.5706940874035991</v>
      </c>
      <c r="AB25">
        <v>47</v>
      </c>
      <c r="AC25" s="2">
        <f t="shared" si="6"/>
        <v>12.082262210796916</v>
      </c>
      <c r="AD25">
        <v>38</v>
      </c>
      <c r="AE25" s="2">
        <f t="shared" si="11"/>
        <v>9.7686375321336758</v>
      </c>
      <c r="AF25">
        <v>12</v>
      </c>
      <c r="AG25" s="2">
        <f t="shared" si="11"/>
        <v>3.0848329048843186</v>
      </c>
      <c r="AH25">
        <v>95</v>
      </c>
      <c r="AI25" s="2">
        <f t="shared" si="12"/>
        <v>24.421593830334189</v>
      </c>
      <c r="AJ25">
        <v>114</v>
      </c>
      <c r="AK25" s="2">
        <f t="shared" si="12"/>
        <v>29.305912596401029</v>
      </c>
      <c r="AL25">
        <v>6</v>
      </c>
      <c r="AM25" s="2">
        <f t="shared" si="13"/>
        <v>1.5424164524421593</v>
      </c>
      <c r="AN25">
        <v>7</v>
      </c>
      <c r="AO25" s="2">
        <f t="shared" si="13"/>
        <v>1.7994858611825193</v>
      </c>
      <c r="AP25">
        <v>19</v>
      </c>
      <c r="AQ25" s="2">
        <f t="shared" si="14"/>
        <v>4.8843187660668379</v>
      </c>
      <c r="AR25">
        <v>22</v>
      </c>
      <c r="AS25" s="2">
        <f t="shared" si="14"/>
        <v>5.6555269922879177</v>
      </c>
      <c r="AT25" t="s">
        <v>116</v>
      </c>
    </row>
    <row r="26" spans="2:47" x14ac:dyDescent="0.4">
      <c r="B26" t="s">
        <v>114</v>
      </c>
      <c r="C26" t="s">
        <v>115</v>
      </c>
      <c r="D26" t="s">
        <v>52</v>
      </c>
      <c r="E26" t="s">
        <v>78</v>
      </c>
      <c r="F26" s="9">
        <f t="shared" ca="1" si="0"/>
        <v>2708</v>
      </c>
      <c r="G26" t="s">
        <v>167</v>
      </c>
      <c r="H26">
        <v>1043</v>
      </c>
      <c r="I26">
        <f>Мособлдума_партии[[#This Row],[Число избирателей, внесенных в список на момент окончания голосования]]</f>
        <v>1043</v>
      </c>
      <c r="J26">
        <v>900</v>
      </c>
      <c r="K26"/>
      <c r="L26">
        <v>284</v>
      </c>
      <c r="M26">
        <v>92</v>
      </c>
      <c r="N26" s="2">
        <f t="shared" si="1"/>
        <v>36.049856184084369</v>
      </c>
      <c r="O26" s="2">
        <f t="shared" si="2"/>
        <v>8.8207094918504314</v>
      </c>
      <c r="P26">
        <v>524</v>
      </c>
      <c r="Q26">
        <v>92</v>
      </c>
      <c r="R26">
        <v>284</v>
      </c>
      <c r="S26">
        <f t="shared" si="3"/>
        <v>376</v>
      </c>
      <c r="T26" s="2">
        <f t="shared" si="4"/>
        <v>24.468085106382979</v>
      </c>
      <c r="U26">
        <v>11</v>
      </c>
      <c r="V26" s="2">
        <f t="shared" si="5"/>
        <v>2.9255319148936172</v>
      </c>
      <c r="W26">
        <v>365</v>
      </c>
      <c r="X26">
        <v>0</v>
      </c>
      <c r="Y26">
        <v>0</v>
      </c>
      <c r="Z26">
        <v>3</v>
      </c>
      <c r="AA26" s="2">
        <f t="shared" si="6"/>
        <v>0.7978723404255319</v>
      </c>
      <c r="AB26">
        <v>63</v>
      </c>
      <c r="AC26" s="2">
        <f t="shared" si="6"/>
        <v>16.75531914893617</v>
      </c>
      <c r="AD26">
        <v>18</v>
      </c>
      <c r="AE26" s="2">
        <f t="shared" si="11"/>
        <v>4.7872340425531918</v>
      </c>
      <c r="AF26">
        <v>23</v>
      </c>
      <c r="AG26" s="2">
        <f t="shared" si="11"/>
        <v>6.1170212765957448</v>
      </c>
      <c r="AH26">
        <v>129</v>
      </c>
      <c r="AI26" s="2">
        <f t="shared" si="12"/>
        <v>34.308510638297875</v>
      </c>
      <c r="AJ26">
        <v>90</v>
      </c>
      <c r="AK26" s="2">
        <f t="shared" si="12"/>
        <v>23.936170212765958</v>
      </c>
      <c r="AL26">
        <v>5</v>
      </c>
      <c r="AM26" s="2">
        <f t="shared" si="13"/>
        <v>1.3297872340425532</v>
      </c>
      <c r="AN26">
        <v>1</v>
      </c>
      <c r="AO26" s="2">
        <f t="shared" si="13"/>
        <v>0.26595744680851063</v>
      </c>
      <c r="AP26">
        <v>16</v>
      </c>
      <c r="AQ26" s="2">
        <f t="shared" si="14"/>
        <v>4.2553191489361701</v>
      </c>
      <c r="AR26">
        <v>17</v>
      </c>
      <c r="AS26" s="2">
        <f t="shared" si="14"/>
        <v>4.5212765957446805</v>
      </c>
      <c r="AT26" t="s">
        <v>116</v>
      </c>
    </row>
    <row r="27" spans="2:47" x14ac:dyDescent="0.4">
      <c r="B27" t="s">
        <v>114</v>
      </c>
      <c r="C27" t="s">
        <v>115</v>
      </c>
      <c r="D27" t="s">
        <v>52</v>
      </c>
      <c r="E27" t="s">
        <v>79</v>
      </c>
      <c r="F27" s="9">
        <f t="shared" ca="1" si="0"/>
        <v>2709</v>
      </c>
      <c r="G27" t="s">
        <v>167</v>
      </c>
      <c r="H27">
        <v>1409</v>
      </c>
      <c r="I27">
        <f>Мособлдума_партии[[#This Row],[Число избирателей, внесенных в список на момент окончания голосования]]</f>
        <v>1409</v>
      </c>
      <c r="J27">
        <v>1300</v>
      </c>
      <c r="K27"/>
      <c r="L27">
        <v>438</v>
      </c>
      <c r="M27">
        <v>60</v>
      </c>
      <c r="N27" s="2">
        <f t="shared" si="1"/>
        <v>35.344215755855217</v>
      </c>
      <c r="O27" s="2">
        <f t="shared" si="2"/>
        <v>4.2583392476933994</v>
      </c>
      <c r="P27">
        <v>802</v>
      </c>
      <c r="Q27">
        <v>60</v>
      </c>
      <c r="R27">
        <v>421</v>
      </c>
      <c r="S27">
        <f t="shared" si="3"/>
        <v>481</v>
      </c>
      <c r="T27" s="2">
        <f t="shared" si="4"/>
        <v>12.474012474012474</v>
      </c>
      <c r="U27">
        <v>16</v>
      </c>
      <c r="V27" s="2">
        <f t="shared" si="5"/>
        <v>3.3264033264033266</v>
      </c>
      <c r="W27">
        <v>465</v>
      </c>
      <c r="X27">
        <v>0</v>
      </c>
      <c r="Y27">
        <v>0</v>
      </c>
      <c r="Z27">
        <v>3</v>
      </c>
      <c r="AA27" s="2">
        <f t="shared" si="6"/>
        <v>0.62370062370062374</v>
      </c>
      <c r="AB27">
        <v>62</v>
      </c>
      <c r="AC27" s="2">
        <f t="shared" si="6"/>
        <v>12.889812889812889</v>
      </c>
      <c r="AD27">
        <v>33</v>
      </c>
      <c r="AE27" s="2">
        <f t="shared" si="11"/>
        <v>6.8607068607068609</v>
      </c>
      <c r="AF27">
        <v>18</v>
      </c>
      <c r="AG27" s="2">
        <f t="shared" si="11"/>
        <v>3.7422037422037424</v>
      </c>
      <c r="AH27">
        <v>132</v>
      </c>
      <c r="AI27" s="2">
        <f t="shared" si="12"/>
        <v>27.442827442827443</v>
      </c>
      <c r="AJ27">
        <v>147</v>
      </c>
      <c r="AK27" s="2">
        <f t="shared" si="12"/>
        <v>30.561330561330561</v>
      </c>
      <c r="AL27">
        <v>9</v>
      </c>
      <c r="AM27" s="2">
        <f t="shared" si="13"/>
        <v>1.8711018711018712</v>
      </c>
      <c r="AN27">
        <v>7</v>
      </c>
      <c r="AO27" s="2">
        <f t="shared" si="13"/>
        <v>1.4553014553014554</v>
      </c>
      <c r="AP27">
        <v>11</v>
      </c>
      <c r="AQ27" s="2">
        <f t="shared" si="14"/>
        <v>2.2869022869022868</v>
      </c>
      <c r="AR27">
        <v>43</v>
      </c>
      <c r="AS27" s="2">
        <f t="shared" si="14"/>
        <v>8.9397089397089395</v>
      </c>
      <c r="AT27" t="s">
        <v>116</v>
      </c>
    </row>
    <row r="28" spans="2:47" x14ac:dyDescent="0.4">
      <c r="B28" t="s">
        <v>114</v>
      </c>
      <c r="C28" t="s">
        <v>115</v>
      </c>
      <c r="D28" t="s">
        <v>52</v>
      </c>
      <c r="E28" t="s">
        <v>80</v>
      </c>
      <c r="F28" s="9">
        <f t="shared" ca="1" si="0"/>
        <v>2710</v>
      </c>
      <c r="G28" t="s">
        <v>167</v>
      </c>
      <c r="H28">
        <v>978</v>
      </c>
      <c r="I28">
        <f>Мособлдума_партии[[#This Row],[Число избирателей, внесенных в список на момент окончания голосования]]</f>
        <v>978</v>
      </c>
      <c r="J28">
        <v>900</v>
      </c>
      <c r="K28"/>
      <c r="L28">
        <v>303</v>
      </c>
      <c r="M28">
        <v>39</v>
      </c>
      <c r="N28" s="2">
        <f t="shared" si="1"/>
        <v>34.969325153374236</v>
      </c>
      <c r="O28" s="2">
        <f t="shared" si="2"/>
        <v>3.9877300613496933</v>
      </c>
      <c r="P28">
        <v>558</v>
      </c>
      <c r="Q28">
        <v>39</v>
      </c>
      <c r="R28">
        <v>303</v>
      </c>
      <c r="S28">
        <f t="shared" si="3"/>
        <v>342</v>
      </c>
      <c r="T28" s="2">
        <f t="shared" si="4"/>
        <v>11.403508771929825</v>
      </c>
      <c r="U28">
        <v>21</v>
      </c>
      <c r="V28" s="2">
        <f t="shared" si="5"/>
        <v>6.1403508771929829</v>
      </c>
      <c r="W28">
        <v>321</v>
      </c>
      <c r="X28">
        <v>0</v>
      </c>
      <c r="Y28">
        <v>0</v>
      </c>
      <c r="Z28">
        <v>7</v>
      </c>
      <c r="AA28" s="2">
        <f t="shared" si="6"/>
        <v>2.0467836257309941</v>
      </c>
      <c r="AB28">
        <v>36</v>
      </c>
      <c r="AC28" s="2">
        <f t="shared" si="6"/>
        <v>10.526315789473685</v>
      </c>
      <c r="AD28">
        <v>11</v>
      </c>
      <c r="AE28" s="2">
        <f t="shared" si="11"/>
        <v>3.2163742690058479</v>
      </c>
      <c r="AF28">
        <v>17</v>
      </c>
      <c r="AG28" s="2">
        <f t="shared" si="11"/>
        <v>4.9707602339181287</v>
      </c>
      <c r="AH28">
        <v>116</v>
      </c>
      <c r="AI28" s="2">
        <f t="shared" si="12"/>
        <v>33.918128654970758</v>
      </c>
      <c r="AJ28">
        <v>91</v>
      </c>
      <c r="AK28" s="2">
        <f t="shared" si="12"/>
        <v>26.608187134502923</v>
      </c>
      <c r="AL28">
        <v>3</v>
      </c>
      <c r="AM28" s="2">
        <f t="shared" si="13"/>
        <v>0.8771929824561403</v>
      </c>
      <c r="AN28">
        <v>4</v>
      </c>
      <c r="AO28" s="2">
        <f t="shared" si="13"/>
        <v>1.1695906432748537</v>
      </c>
      <c r="AP28">
        <v>5</v>
      </c>
      <c r="AQ28" s="2">
        <f t="shared" si="14"/>
        <v>1.4619883040935673</v>
      </c>
      <c r="AR28">
        <v>31</v>
      </c>
      <c r="AS28" s="2">
        <f t="shared" si="14"/>
        <v>9.064327485380117</v>
      </c>
      <c r="AT28" t="s">
        <v>116</v>
      </c>
    </row>
    <row r="29" spans="2:47" x14ac:dyDescent="0.4">
      <c r="B29" t="s">
        <v>114</v>
      </c>
      <c r="C29" t="s">
        <v>115</v>
      </c>
      <c r="D29" t="s">
        <v>52</v>
      </c>
      <c r="E29" t="s">
        <v>81</v>
      </c>
      <c r="F29" s="9">
        <f t="shared" ca="1" si="0"/>
        <v>2711</v>
      </c>
      <c r="G29" t="s">
        <v>168</v>
      </c>
      <c r="H29">
        <v>432</v>
      </c>
      <c r="I29">
        <f>Мособлдума_партии[[#This Row],[Число избирателей, внесенных в список на момент окончания голосования]]</f>
        <v>432</v>
      </c>
      <c r="J29">
        <v>400</v>
      </c>
      <c r="K29"/>
      <c r="L29">
        <v>125</v>
      </c>
      <c r="M29">
        <v>68</v>
      </c>
      <c r="N29" s="2">
        <f t="shared" si="1"/>
        <v>44.675925925925924</v>
      </c>
      <c r="O29" s="2">
        <f t="shared" si="2"/>
        <v>15.74074074074074</v>
      </c>
      <c r="P29">
        <v>207</v>
      </c>
      <c r="Q29">
        <v>68</v>
      </c>
      <c r="R29">
        <v>125</v>
      </c>
      <c r="S29">
        <f t="shared" si="3"/>
        <v>193</v>
      </c>
      <c r="T29" s="2">
        <f t="shared" si="4"/>
        <v>35.233160621761655</v>
      </c>
      <c r="U29">
        <v>24</v>
      </c>
      <c r="V29" s="2">
        <f t="shared" si="5"/>
        <v>12.435233160621761</v>
      </c>
      <c r="W29">
        <v>169</v>
      </c>
      <c r="X29">
        <v>0</v>
      </c>
      <c r="Y29">
        <v>0</v>
      </c>
      <c r="Z29">
        <v>1</v>
      </c>
      <c r="AA29" s="2">
        <f t="shared" si="6"/>
        <v>0.51813471502590669</v>
      </c>
      <c r="AB29">
        <v>17</v>
      </c>
      <c r="AC29" s="2">
        <f t="shared" si="6"/>
        <v>8.8082901554404138</v>
      </c>
      <c r="AD29">
        <v>4</v>
      </c>
      <c r="AE29" s="2">
        <f t="shared" si="11"/>
        <v>2.0725388601036268</v>
      </c>
      <c r="AF29">
        <v>13</v>
      </c>
      <c r="AG29" s="2">
        <f t="shared" si="11"/>
        <v>6.7357512953367875</v>
      </c>
      <c r="AH29">
        <v>54</v>
      </c>
      <c r="AI29" s="2">
        <f t="shared" si="12"/>
        <v>27.979274611398964</v>
      </c>
      <c r="AJ29">
        <v>66</v>
      </c>
      <c r="AK29" s="2">
        <f t="shared" si="12"/>
        <v>34.196891191709845</v>
      </c>
      <c r="AL29">
        <v>2</v>
      </c>
      <c r="AM29" s="2">
        <f t="shared" si="13"/>
        <v>1.0362694300518134</v>
      </c>
      <c r="AN29">
        <v>2</v>
      </c>
      <c r="AO29" s="2">
        <f t="shared" si="13"/>
        <v>1.0362694300518134</v>
      </c>
      <c r="AP29">
        <v>2</v>
      </c>
      <c r="AQ29" s="2">
        <f t="shared" si="14"/>
        <v>1.0362694300518134</v>
      </c>
      <c r="AR29">
        <v>8</v>
      </c>
      <c r="AS29" s="2">
        <f t="shared" si="14"/>
        <v>4.1450777202072535</v>
      </c>
      <c r="AT29" t="s">
        <v>116</v>
      </c>
    </row>
    <row r="30" spans="2:47" x14ac:dyDescent="0.4">
      <c r="B30" t="s">
        <v>114</v>
      </c>
      <c r="C30" t="s">
        <v>115</v>
      </c>
      <c r="D30" t="s">
        <v>52</v>
      </c>
      <c r="E30" t="s">
        <v>82</v>
      </c>
      <c r="F30" s="9">
        <f t="shared" ca="1" si="0"/>
        <v>2712</v>
      </c>
      <c r="G30" t="s">
        <v>169</v>
      </c>
      <c r="H30">
        <v>1151</v>
      </c>
      <c r="I30">
        <f>Мособлдума_партии[[#This Row],[Число избирателей, внесенных в список на момент окончания голосования]]</f>
        <v>1151</v>
      </c>
      <c r="J30">
        <v>1000</v>
      </c>
      <c r="K30"/>
      <c r="L30">
        <v>467</v>
      </c>
      <c r="M30">
        <v>12</v>
      </c>
      <c r="N30" s="2">
        <f t="shared" si="1"/>
        <v>41.615986099044306</v>
      </c>
      <c r="O30" s="2">
        <f t="shared" si="2"/>
        <v>1.0425716768027802</v>
      </c>
      <c r="P30">
        <v>521</v>
      </c>
      <c r="Q30">
        <v>12</v>
      </c>
      <c r="R30">
        <v>466</v>
      </c>
      <c r="S30">
        <f t="shared" si="3"/>
        <v>478</v>
      </c>
      <c r="T30" s="2">
        <f t="shared" si="4"/>
        <v>2.510460251046025</v>
      </c>
      <c r="U30">
        <v>29</v>
      </c>
      <c r="V30" s="2">
        <f t="shared" si="5"/>
        <v>6.0669456066945608</v>
      </c>
      <c r="W30">
        <v>449</v>
      </c>
      <c r="X30">
        <v>0</v>
      </c>
      <c r="Y30">
        <v>0</v>
      </c>
      <c r="Z30">
        <v>8</v>
      </c>
      <c r="AA30" s="2">
        <f t="shared" si="6"/>
        <v>1.6736401673640167</v>
      </c>
      <c r="AB30">
        <v>57</v>
      </c>
      <c r="AC30" s="2">
        <f t="shared" si="6"/>
        <v>11.92468619246862</v>
      </c>
      <c r="AD30">
        <v>26</v>
      </c>
      <c r="AE30" s="2">
        <f t="shared" si="11"/>
        <v>5.4393305439330542</v>
      </c>
      <c r="AF30">
        <v>30</v>
      </c>
      <c r="AG30" s="2">
        <f t="shared" si="11"/>
        <v>6.2761506276150625</v>
      </c>
      <c r="AH30">
        <v>117</v>
      </c>
      <c r="AI30" s="2">
        <f t="shared" si="12"/>
        <v>24.476987447698743</v>
      </c>
      <c r="AJ30">
        <v>143</v>
      </c>
      <c r="AK30" s="2">
        <f t="shared" si="12"/>
        <v>29.9163179916318</v>
      </c>
      <c r="AL30">
        <v>10</v>
      </c>
      <c r="AM30" s="2">
        <f t="shared" si="13"/>
        <v>2.0920502092050208</v>
      </c>
      <c r="AN30">
        <v>4</v>
      </c>
      <c r="AO30" s="2">
        <f t="shared" si="13"/>
        <v>0.83682008368200833</v>
      </c>
      <c r="AP30">
        <v>12</v>
      </c>
      <c r="AQ30" s="2">
        <f t="shared" si="14"/>
        <v>2.510460251046025</v>
      </c>
      <c r="AR30">
        <v>42</v>
      </c>
      <c r="AS30" s="2">
        <f t="shared" si="14"/>
        <v>8.7866108786610884</v>
      </c>
      <c r="AT30" t="s">
        <v>116</v>
      </c>
    </row>
    <row r="31" spans="2:47" x14ac:dyDescent="0.4">
      <c r="B31" t="s">
        <v>114</v>
      </c>
      <c r="C31" t="s">
        <v>115</v>
      </c>
      <c r="D31" t="s">
        <v>52</v>
      </c>
      <c r="E31" t="s">
        <v>83</v>
      </c>
      <c r="F31" s="9">
        <f t="shared" ca="1" si="0"/>
        <v>2713</v>
      </c>
      <c r="G31" t="s">
        <v>170</v>
      </c>
      <c r="H31">
        <v>2734</v>
      </c>
      <c r="I31">
        <f>Мособлдума_партии[[#This Row],[Число избирателей, внесенных в список на момент окончания голосования]]</f>
        <v>2734</v>
      </c>
      <c r="J31">
        <v>2500</v>
      </c>
      <c r="K31"/>
      <c r="L31">
        <v>922</v>
      </c>
      <c r="M31">
        <v>133</v>
      </c>
      <c r="N31" s="2">
        <f t="shared" si="1"/>
        <v>38.588149231894661</v>
      </c>
      <c r="O31" s="2">
        <f t="shared" si="2"/>
        <v>4.8646671543525972</v>
      </c>
      <c r="P31">
        <v>1445</v>
      </c>
      <c r="Q31">
        <v>133</v>
      </c>
      <c r="R31">
        <v>922</v>
      </c>
      <c r="S31">
        <f t="shared" si="3"/>
        <v>1055</v>
      </c>
      <c r="T31" s="2">
        <f t="shared" si="4"/>
        <v>12.606635071090047</v>
      </c>
      <c r="U31">
        <v>44</v>
      </c>
      <c r="V31" s="2">
        <f t="shared" si="5"/>
        <v>4.1706161137440763</v>
      </c>
      <c r="W31">
        <v>1011</v>
      </c>
      <c r="X31">
        <v>0</v>
      </c>
      <c r="Y31">
        <v>0</v>
      </c>
      <c r="Z31">
        <v>14</v>
      </c>
      <c r="AA31" s="2">
        <f t="shared" si="6"/>
        <v>1.3270142180094786</v>
      </c>
      <c r="AB31">
        <v>133</v>
      </c>
      <c r="AC31" s="2">
        <f t="shared" si="6"/>
        <v>12.606635071090047</v>
      </c>
      <c r="AD31">
        <v>74</v>
      </c>
      <c r="AE31" s="2">
        <f t="shared" si="11"/>
        <v>7.0142180094786726</v>
      </c>
      <c r="AF31">
        <v>57</v>
      </c>
      <c r="AG31" s="2">
        <f t="shared" si="11"/>
        <v>5.4028436018957349</v>
      </c>
      <c r="AH31">
        <v>289</v>
      </c>
      <c r="AI31" s="2">
        <f t="shared" si="12"/>
        <v>27.393364928909953</v>
      </c>
      <c r="AJ31">
        <v>272</v>
      </c>
      <c r="AK31" s="2">
        <f t="shared" si="12"/>
        <v>25.781990521327014</v>
      </c>
      <c r="AL31">
        <v>34</v>
      </c>
      <c r="AM31" s="2">
        <f t="shared" si="13"/>
        <v>3.2227488151658767</v>
      </c>
      <c r="AN31">
        <v>26</v>
      </c>
      <c r="AO31" s="2">
        <f t="shared" si="13"/>
        <v>2.4644549763033177</v>
      </c>
      <c r="AP31">
        <v>39</v>
      </c>
      <c r="AQ31" s="2">
        <f t="shared" si="14"/>
        <v>3.6966824644549763</v>
      </c>
      <c r="AR31">
        <v>73</v>
      </c>
      <c r="AS31" s="2">
        <f t="shared" si="14"/>
        <v>6.919431279620853</v>
      </c>
      <c r="AT31" t="s">
        <v>116</v>
      </c>
    </row>
    <row r="32" spans="2:47" x14ac:dyDescent="0.4">
      <c r="B32" t="s">
        <v>114</v>
      </c>
      <c r="C32" t="s">
        <v>115</v>
      </c>
      <c r="D32" t="s">
        <v>52</v>
      </c>
      <c r="E32" t="s">
        <v>84</v>
      </c>
      <c r="F32" s="9">
        <f t="shared" ca="1" si="0"/>
        <v>2714</v>
      </c>
      <c r="G32" t="s">
        <v>171</v>
      </c>
      <c r="H32">
        <v>834</v>
      </c>
      <c r="I32">
        <f>Мособлдума_партии[[#This Row],[Число избирателей, внесенных в список на момент окончания голосования]]</f>
        <v>834</v>
      </c>
      <c r="J32">
        <v>700</v>
      </c>
      <c r="K32"/>
      <c r="L32">
        <v>221</v>
      </c>
      <c r="M32">
        <v>40</v>
      </c>
      <c r="N32" s="2">
        <f t="shared" si="1"/>
        <v>31.294964028776977</v>
      </c>
      <c r="O32" s="2">
        <f t="shared" si="2"/>
        <v>4.7961630695443649</v>
      </c>
      <c r="P32">
        <v>439</v>
      </c>
      <c r="Q32">
        <v>40</v>
      </c>
      <c r="R32">
        <v>221</v>
      </c>
      <c r="S32">
        <f t="shared" si="3"/>
        <v>261</v>
      </c>
      <c r="T32" s="2">
        <f t="shared" si="4"/>
        <v>15.325670498084291</v>
      </c>
      <c r="U32">
        <v>10</v>
      </c>
      <c r="V32" s="2">
        <f t="shared" si="5"/>
        <v>3.8314176245210727</v>
      </c>
      <c r="W32">
        <v>251</v>
      </c>
      <c r="X32">
        <v>0</v>
      </c>
      <c r="Y32">
        <v>0</v>
      </c>
      <c r="Z32">
        <v>3</v>
      </c>
      <c r="AA32" s="2">
        <f t="shared" si="6"/>
        <v>1.1494252873563218</v>
      </c>
      <c r="AB32">
        <v>38</v>
      </c>
      <c r="AC32" s="2">
        <f t="shared" si="6"/>
        <v>14.559386973180077</v>
      </c>
      <c r="AD32">
        <v>18</v>
      </c>
      <c r="AE32" s="2">
        <f t="shared" si="11"/>
        <v>6.8965517241379306</v>
      </c>
      <c r="AF32">
        <v>15</v>
      </c>
      <c r="AG32" s="2">
        <f t="shared" si="11"/>
        <v>5.7471264367816088</v>
      </c>
      <c r="AH32">
        <v>58</v>
      </c>
      <c r="AI32" s="2">
        <f t="shared" si="12"/>
        <v>22.222222222222221</v>
      </c>
      <c r="AJ32">
        <v>72</v>
      </c>
      <c r="AK32" s="2">
        <f t="shared" si="12"/>
        <v>27.586206896551722</v>
      </c>
      <c r="AL32">
        <v>7</v>
      </c>
      <c r="AM32" s="2">
        <f t="shared" si="13"/>
        <v>2.6819923371647509</v>
      </c>
      <c r="AN32">
        <v>2</v>
      </c>
      <c r="AO32" s="2">
        <f t="shared" si="13"/>
        <v>0.76628352490421459</v>
      </c>
      <c r="AP32">
        <v>10</v>
      </c>
      <c r="AQ32" s="2">
        <f t="shared" si="14"/>
        <v>3.8314176245210727</v>
      </c>
      <c r="AR32">
        <v>28</v>
      </c>
      <c r="AS32" s="2">
        <f t="shared" si="14"/>
        <v>10.727969348659004</v>
      </c>
      <c r="AT32" t="s">
        <v>116</v>
      </c>
      <c r="AU32">
        <v>1</v>
      </c>
    </row>
    <row r="33" spans="2:46" x14ac:dyDescent="0.4">
      <c r="B33" t="s">
        <v>114</v>
      </c>
      <c r="C33" t="s">
        <v>115</v>
      </c>
      <c r="D33" t="s">
        <v>52</v>
      </c>
      <c r="E33" t="s">
        <v>85</v>
      </c>
      <c r="F33" s="9">
        <f t="shared" ca="1" si="0"/>
        <v>2715</v>
      </c>
      <c r="G33" t="s">
        <v>171</v>
      </c>
      <c r="H33">
        <v>865</v>
      </c>
      <c r="I33">
        <f>Мособлдума_партии[[#This Row],[Число избирателей, внесенных в список на момент окончания голосования]]</f>
        <v>865</v>
      </c>
      <c r="J33">
        <v>700</v>
      </c>
      <c r="K33"/>
      <c r="L33">
        <v>312</v>
      </c>
      <c r="M33">
        <v>74</v>
      </c>
      <c r="N33" s="2">
        <f t="shared" si="1"/>
        <v>44.624277456647398</v>
      </c>
      <c r="O33" s="2">
        <f t="shared" si="2"/>
        <v>8.5549132947976876</v>
      </c>
      <c r="P33">
        <v>314</v>
      </c>
      <c r="Q33">
        <v>74</v>
      </c>
      <c r="R33">
        <v>312</v>
      </c>
      <c r="S33">
        <f t="shared" si="3"/>
        <v>386</v>
      </c>
      <c r="T33" s="2">
        <f t="shared" si="4"/>
        <v>19.17098445595855</v>
      </c>
      <c r="U33">
        <v>17</v>
      </c>
      <c r="V33" s="2">
        <f t="shared" si="5"/>
        <v>4.4041450777202069</v>
      </c>
      <c r="W33">
        <v>369</v>
      </c>
      <c r="X33">
        <v>0</v>
      </c>
      <c r="Y33">
        <v>0</v>
      </c>
      <c r="Z33">
        <v>5</v>
      </c>
      <c r="AA33" s="2">
        <f t="shared" si="6"/>
        <v>1.2953367875647668</v>
      </c>
      <c r="AB33">
        <v>53</v>
      </c>
      <c r="AC33" s="2">
        <f t="shared" si="6"/>
        <v>13.730569948186529</v>
      </c>
      <c r="AD33">
        <v>23</v>
      </c>
      <c r="AE33" s="2">
        <f t="shared" si="11"/>
        <v>5.9585492227979273</v>
      </c>
      <c r="AF33">
        <v>15</v>
      </c>
      <c r="AG33" s="2">
        <f t="shared" si="11"/>
        <v>3.8860103626943006</v>
      </c>
      <c r="AH33">
        <v>109</v>
      </c>
      <c r="AI33" s="2">
        <f t="shared" si="12"/>
        <v>28.238341968911918</v>
      </c>
      <c r="AJ33">
        <v>108</v>
      </c>
      <c r="AK33" s="2">
        <f t="shared" si="12"/>
        <v>27.979274611398964</v>
      </c>
      <c r="AL33">
        <v>9</v>
      </c>
      <c r="AM33" s="2">
        <f t="shared" si="13"/>
        <v>2.3316062176165802</v>
      </c>
      <c r="AN33">
        <v>6</v>
      </c>
      <c r="AO33" s="2">
        <f t="shared" si="13"/>
        <v>1.5544041450777202</v>
      </c>
      <c r="AP33">
        <v>10</v>
      </c>
      <c r="AQ33" s="2">
        <f t="shared" si="14"/>
        <v>2.5906735751295336</v>
      </c>
      <c r="AR33">
        <v>31</v>
      </c>
      <c r="AS33" s="2">
        <f t="shared" si="14"/>
        <v>8.0310880829015545</v>
      </c>
      <c r="AT33" t="s">
        <v>116</v>
      </c>
    </row>
    <row r="34" spans="2:46" x14ac:dyDescent="0.4">
      <c r="B34" t="s">
        <v>114</v>
      </c>
      <c r="C34" t="s">
        <v>115</v>
      </c>
      <c r="D34" t="s">
        <v>52</v>
      </c>
      <c r="E34" t="s">
        <v>86</v>
      </c>
      <c r="F34" s="9">
        <f t="shared" ca="1" si="0"/>
        <v>2716</v>
      </c>
      <c r="G34" t="s">
        <v>172</v>
      </c>
      <c r="H34">
        <v>1435</v>
      </c>
      <c r="I34">
        <f>Мособлдума_партии[[#This Row],[Число избирателей, внесенных в список на момент окончания голосования]]</f>
        <v>1435</v>
      </c>
      <c r="J34">
        <v>1200</v>
      </c>
      <c r="K34"/>
      <c r="L34">
        <v>501</v>
      </c>
      <c r="M34">
        <v>15</v>
      </c>
      <c r="N34" s="2">
        <f t="shared" si="1"/>
        <v>35.958188153310104</v>
      </c>
      <c r="O34" s="2">
        <f t="shared" si="2"/>
        <v>1.0452961672473868</v>
      </c>
      <c r="P34">
        <v>684</v>
      </c>
      <c r="Q34">
        <v>15</v>
      </c>
      <c r="R34">
        <v>501</v>
      </c>
      <c r="S34">
        <f t="shared" si="3"/>
        <v>516</v>
      </c>
      <c r="T34" s="2">
        <f t="shared" si="4"/>
        <v>2.9069767441860463</v>
      </c>
      <c r="U34">
        <v>39</v>
      </c>
      <c r="V34" s="2">
        <f t="shared" si="5"/>
        <v>7.558139534883721</v>
      </c>
      <c r="W34">
        <v>477</v>
      </c>
      <c r="X34">
        <v>0</v>
      </c>
      <c r="Y34">
        <v>0</v>
      </c>
      <c r="Z34">
        <v>6</v>
      </c>
      <c r="AA34" s="2">
        <f t="shared" si="6"/>
        <v>1.1627906976744187</v>
      </c>
      <c r="AB34">
        <v>57</v>
      </c>
      <c r="AC34" s="2">
        <f t="shared" si="6"/>
        <v>11.046511627906977</v>
      </c>
      <c r="AD34">
        <v>38</v>
      </c>
      <c r="AE34" s="2">
        <f t="shared" si="11"/>
        <v>7.3643410852713176</v>
      </c>
      <c r="AF34">
        <v>28</v>
      </c>
      <c r="AG34" s="2">
        <f t="shared" si="11"/>
        <v>5.4263565891472867</v>
      </c>
      <c r="AH34">
        <v>103</v>
      </c>
      <c r="AI34" s="2">
        <f t="shared" si="12"/>
        <v>19.961240310077521</v>
      </c>
      <c r="AJ34">
        <v>165</v>
      </c>
      <c r="AK34" s="2">
        <f t="shared" si="12"/>
        <v>31.976744186046513</v>
      </c>
      <c r="AL34">
        <v>13</v>
      </c>
      <c r="AM34" s="2">
        <f t="shared" si="13"/>
        <v>2.5193798449612403</v>
      </c>
      <c r="AN34">
        <v>3</v>
      </c>
      <c r="AO34" s="2">
        <f t="shared" si="13"/>
        <v>0.58139534883720934</v>
      </c>
      <c r="AP34">
        <v>19</v>
      </c>
      <c r="AQ34" s="2">
        <f t="shared" si="14"/>
        <v>3.6821705426356588</v>
      </c>
      <c r="AR34">
        <v>45</v>
      </c>
      <c r="AS34" s="2">
        <f t="shared" si="14"/>
        <v>8.720930232558139</v>
      </c>
      <c r="AT34" t="s">
        <v>116</v>
      </c>
    </row>
    <row r="35" spans="2:46" x14ac:dyDescent="0.4">
      <c r="B35" t="s">
        <v>114</v>
      </c>
      <c r="C35" t="s">
        <v>115</v>
      </c>
      <c r="D35" t="s">
        <v>52</v>
      </c>
      <c r="E35" t="s">
        <v>87</v>
      </c>
      <c r="F35" s="9">
        <f t="shared" ca="1" si="0"/>
        <v>2717</v>
      </c>
      <c r="G35" t="s">
        <v>155</v>
      </c>
      <c r="H35">
        <v>1205</v>
      </c>
      <c r="I35">
        <f>Мособлдума_партии[[#This Row],[Число избирателей, внесенных в список на момент окончания голосования]]</f>
        <v>1205</v>
      </c>
      <c r="J35">
        <v>1100</v>
      </c>
      <c r="K35"/>
      <c r="L35">
        <v>423</v>
      </c>
      <c r="M35">
        <v>41</v>
      </c>
      <c r="N35" s="2">
        <f t="shared" si="1"/>
        <v>38.50622406639004</v>
      </c>
      <c r="O35" s="2">
        <f t="shared" si="2"/>
        <v>3.4024896265560165</v>
      </c>
      <c r="P35">
        <v>636</v>
      </c>
      <c r="Q35">
        <v>41</v>
      </c>
      <c r="R35">
        <v>423</v>
      </c>
      <c r="S35">
        <f t="shared" si="3"/>
        <v>464</v>
      </c>
      <c r="T35" s="2">
        <f t="shared" si="4"/>
        <v>8.8362068965517242</v>
      </c>
      <c r="U35">
        <v>24</v>
      </c>
      <c r="V35" s="2">
        <f t="shared" si="5"/>
        <v>5.1724137931034484</v>
      </c>
      <c r="W35">
        <v>440</v>
      </c>
      <c r="X35">
        <v>0</v>
      </c>
      <c r="Y35">
        <v>0</v>
      </c>
      <c r="Z35">
        <v>6</v>
      </c>
      <c r="AA35" s="2">
        <f t="shared" si="6"/>
        <v>1.2931034482758621</v>
      </c>
      <c r="AB35">
        <v>51</v>
      </c>
      <c r="AC35" s="2">
        <f t="shared" si="6"/>
        <v>10.991379310344827</v>
      </c>
      <c r="AD35">
        <v>28</v>
      </c>
      <c r="AE35" s="2">
        <f t="shared" ref="AE35:AG39" si="15">100*AD35/$S35</f>
        <v>6.0344827586206895</v>
      </c>
      <c r="AF35">
        <v>14</v>
      </c>
      <c r="AG35" s="2">
        <f t="shared" si="15"/>
        <v>3.0172413793103448</v>
      </c>
      <c r="AH35">
        <v>151</v>
      </c>
      <c r="AI35" s="2">
        <f t="shared" ref="AI35:AK39" si="16">100*AH35/$S35</f>
        <v>32.543103448275865</v>
      </c>
      <c r="AJ35">
        <v>110</v>
      </c>
      <c r="AK35" s="2">
        <f t="shared" si="16"/>
        <v>23.706896551724139</v>
      </c>
      <c r="AL35">
        <v>19</v>
      </c>
      <c r="AM35" s="2">
        <f t="shared" ref="AM35:AO39" si="17">100*AL35/$S35</f>
        <v>4.0948275862068968</v>
      </c>
      <c r="AN35">
        <v>5</v>
      </c>
      <c r="AO35" s="2">
        <f t="shared" si="17"/>
        <v>1.0775862068965518</v>
      </c>
      <c r="AP35">
        <v>13</v>
      </c>
      <c r="AQ35" s="2">
        <f t="shared" ref="AQ35:AS39" si="18">100*AP35/$S35</f>
        <v>2.8017241379310347</v>
      </c>
      <c r="AR35">
        <v>43</v>
      </c>
      <c r="AS35" s="2">
        <f t="shared" si="18"/>
        <v>9.2672413793103452</v>
      </c>
      <c r="AT35" t="s">
        <v>116</v>
      </c>
    </row>
    <row r="36" spans="2:46" x14ac:dyDescent="0.4">
      <c r="B36" t="s">
        <v>114</v>
      </c>
      <c r="C36" t="s">
        <v>115</v>
      </c>
      <c r="D36" t="s">
        <v>52</v>
      </c>
      <c r="E36" t="s">
        <v>88</v>
      </c>
      <c r="F36" s="9">
        <f t="shared" ca="1" si="0"/>
        <v>2718</v>
      </c>
      <c r="G36" t="s">
        <v>173</v>
      </c>
      <c r="H36">
        <v>957</v>
      </c>
      <c r="I36">
        <f>Мособлдума_партии[[#This Row],[Число избирателей, внесенных в список на момент окончания голосования]]</f>
        <v>957</v>
      </c>
      <c r="J36">
        <v>800</v>
      </c>
      <c r="K36"/>
      <c r="L36">
        <v>231</v>
      </c>
      <c r="M36">
        <v>24</v>
      </c>
      <c r="N36" s="2">
        <f t="shared" si="1"/>
        <v>26.645768025078368</v>
      </c>
      <c r="O36" s="2">
        <f t="shared" si="2"/>
        <v>2.5078369905956115</v>
      </c>
      <c r="P36">
        <v>545</v>
      </c>
      <c r="Q36">
        <v>24</v>
      </c>
      <c r="R36">
        <v>231</v>
      </c>
      <c r="S36">
        <f t="shared" si="3"/>
        <v>255</v>
      </c>
      <c r="T36" s="2">
        <f t="shared" si="4"/>
        <v>9.4117647058823533</v>
      </c>
      <c r="U36">
        <v>8</v>
      </c>
      <c r="V36" s="2">
        <f t="shared" si="5"/>
        <v>3.1372549019607843</v>
      </c>
      <c r="W36">
        <v>247</v>
      </c>
      <c r="X36">
        <v>0</v>
      </c>
      <c r="Y36">
        <v>0</v>
      </c>
      <c r="Z36">
        <v>5</v>
      </c>
      <c r="AA36" s="2">
        <f t="shared" si="6"/>
        <v>1.9607843137254901</v>
      </c>
      <c r="AB36">
        <v>33</v>
      </c>
      <c r="AC36" s="2">
        <f t="shared" si="6"/>
        <v>12.941176470588236</v>
      </c>
      <c r="AD36">
        <v>26</v>
      </c>
      <c r="AE36" s="2">
        <f t="shared" si="15"/>
        <v>10.196078431372548</v>
      </c>
      <c r="AF36">
        <v>13</v>
      </c>
      <c r="AG36" s="2">
        <f t="shared" si="15"/>
        <v>5.0980392156862742</v>
      </c>
      <c r="AH36">
        <v>61</v>
      </c>
      <c r="AI36" s="2">
        <f t="shared" si="16"/>
        <v>23.921568627450981</v>
      </c>
      <c r="AJ36">
        <v>72</v>
      </c>
      <c r="AK36" s="2">
        <f t="shared" si="16"/>
        <v>28.235294117647058</v>
      </c>
      <c r="AL36">
        <v>3</v>
      </c>
      <c r="AM36" s="2">
        <f t="shared" si="17"/>
        <v>1.1764705882352942</v>
      </c>
      <c r="AN36">
        <v>0</v>
      </c>
      <c r="AO36" s="2">
        <f t="shared" si="17"/>
        <v>0</v>
      </c>
      <c r="AP36">
        <v>4</v>
      </c>
      <c r="AQ36" s="2">
        <f t="shared" si="18"/>
        <v>1.5686274509803921</v>
      </c>
      <c r="AR36">
        <v>30</v>
      </c>
      <c r="AS36" s="2">
        <f t="shared" si="18"/>
        <v>11.764705882352942</v>
      </c>
      <c r="AT36" t="s">
        <v>116</v>
      </c>
    </row>
    <row r="37" spans="2:46" x14ac:dyDescent="0.4">
      <c r="B37" t="s">
        <v>114</v>
      </c>
      <c r="C37" t="s">
        <v>115</v>
      </c>
      <c r="D37" t="s">
        <v>52</v>
      </c>
      <c r="E37" t="s">
        <v>89</v>
      </c>
      <c r="F37" s="9">
        <f t="shared" ca="1" si="0"/>
        <v>2719</v>
      </c>
      <c r="G37" t="s">
        <v>174</v>
      </c>
      <c r="H37">
        <v>660</v>
      </c>
      <c r="I37">
        <f>Мособлдума_партии[[#This Row],[Число избирателей, внесенных в список на момент окончания голосования]]</f>
        <v>660</v>
      </c>
      <c r="J37">
        <v>600</v>
      </c>
      <c r="K37"/>
      <c r="L37">
        <v>200</v>
      </c>
      <c r="M37">
        <v>46</v>
      </c>
      <c r="N37" s="2">
        <f t="shared" si="1"/>
        <v>37.272727272727273</v>
      </c>
      <c r="O37" s="2">
        <f t="shared" si="2"/>
        <v>6.9696969696969697</v>
      </c>
      <c r="P37">
        <v>354</v>
      </c>
      <c r="Q37">
        <v>46</v>
      </c>
      <c r="R37">
        <v>200</v>
      </c>
      <c r="S37">
        <f t="shared" si="3"/>
        <v>246</v>
      </c>
      <c r="T37" s="2">
        <f t="shared" si="4"/>
        <v>18.699186991869919</v>
      </c>
      <c r="U37">
        <v>12</v>
      </c>
      <c r="V37" s="2">
        <f t="shared" si="5"/>
        <v>4.8780487804878048</v>
      </c>
      <c r="W37">
        <v>234</v>
      </c>
      <c r="X37">
        <v>0</v>
      </c>
      <c r="Y37">
        <v>0</v>
      </c>
      <c r="Z37">
        <v>4</v>
      </c>
      <c r="AA37" s="2">
        <f t="shared" si="6"/>
        <v>1.6260162601626016</v>
      </c>
      <c r="AB37">
        <v>28</v>
      </c>
      <c r="AC37" s="2">
        <f t="shared" si="6"/>
        <v>11.382113821138212</v>
      </c>
      <c r="AD37">
        <v>10</v>
      </c>
      <c r="AE37" s="2">
        <f t="shared" si="15"/>
        <v>4.0650406504065044</v>
      </c>
      <c r="AF37">
        <v>15</v>
      </c>
      <c r="AG37" s="2">
        <f t="shared" si="15"/>
        <v>6.0975609756097562</v>
      </c>
      <c r="AH37">
        <v>79</v>
      </c>
      <c r="AI37" s="2">
        <f t="shared" si="16"/>
        <v>32.113821138211385</v>
      </c>
      <c r="AJ37">
        <v>58</v>
      </c>
      <c r="AK37" s="2">
        <f t="shared" si="16"/>
        <v>23.577235772357724</v>
      </c>
      <c r="AL37">
        <v>3</v>
      </c>
      <c r="AM37" s="2">
        <f t="shared" si="17"/>
        <v>1.2195121951219512</v>
      </c>
      <c r="AN37">
        <v>5</v>
      </c>
      <c r="AO37" s="2">
        <f t="shared" si="17"/>
        <v>2.0325203252032522</v>
      </c>
      <c r="AP37">
        <v>7</v>
      </c>
      <c r="AQ37" s="2">
        <f t="shared" si="18"/>
        <v>2.845528455284553</v>
      </c>
      <c r="AR37">
        <v>25</v>
      </c>
      <c r="AS37" s="2">
        <f t="shared" si="18"/>
        <v>10.16260162601626</v>
      </c>
      <c r="AT37" t="s">
        <v>116</v>
      </c>
    </row>
    <row r="38" spans="2:46" x14ac:dyDescent="0.4">
      <c r="B38" t="s">
        <v>114</v>
      </c>
      <c r="C38" t="s">
        <v>115</v>
      </c>
      <c r="D38" t="s">
        <v>52</v>
      </c>
      <c r="E38" t="s">
        <v>90</v>
      </c>
      <c r="F38" s="9">
        <f t="shared" ca="1" si="0"/>
        <v>2720</v>
      </c>
      <c r="G38" t="s">
        <v>175</v>
      </c>
      <c r="H38">
        <v>1417</v>
      </c>
      <c r="I38">
        <f>Мособлдума_партии[[#This Row],[Число избирателей, внесенных в список на момент окончания голосования]]</f>
        <v>1417</v>
      </c>
      <c r="J38">
        <v>1300</v>
      </c>
      <c r="K38"/>
      <c r="L38">
        <v>419</v>
      </c>
      <c r="M38">
        <v>18</v>
      </c>
      <c r="N38" s="2">
        <f t="shared" si="1"/>
        <v>30.839802399435428</v>
      </c>
      <c r="O38" s="2">
        <f t="shared" si="2"/>
        <v>1.2702893436838392</v>
      </c>
      <c r="P38">
        <v>863</v>
      </c>
      <c r="Q38">
        <v>18</v>
      </c>
      <c r="R38">
        <v>401</v>
      </c>
      <c r="S38">
        <f t="shared" si="3"/>
        <v>419</v>
      </c>
      <c r="T38" s="2">
        <f t="shared" si="4"/>
        <v>4.2959427207637235</v>
      </c>
      <c r="U38">
        <v>12</v>
      </c>
      <c r="V38" s="2">
        <f t="shared" si="5"/>
        <v>2.8639618138424821</v>
      </c>
      <c r="W38">
        <v>407</v>
      </c>
      <c r="X38">
        <v>0</v>
      </c>
      <c r="Y38">
        <v>0</v>
      </c>
      <c r="Z38">
        <v>4</v>
      </c>
      <c r="AA38" s="2">
        <f t="shared" si="6"/>
        <v>0.95465393794749398</v>
      </c>
      <c r="AB38">
        <v>51</v>
      </c>
      <c r="AC38" s="2">
        <f t="shared" si="6"/>
        <v>12.171837708830548</v>
      </c>
      <c r="AD38">
        <v>24</v>
      </c>
      <c r="AE38" s="2">
        <f t="shared" si="15"/>
        <v>5.7279236276849641</v>
      </c>
      <c r="AF38">
        <v>23</v>
      </c>
      <c r="AG38" s="2">
        <f t="shared" si="15"/>
        <v>5.4892601431980905</v>
      </c>
      <c r="AH38">
        <v>124</v>
      </c>
      <c r="AI38" s="2">
        <f t="shared" si="16"/>
        <v>29.594272076372317</v>
      </c>
      <c r="AJ38">
        <v>114</v>
      </c>
      <c r="AK38" s="2">
        <f t="shared" si="16"/>
        <v>27.207637231503579</v>
      </c>
      <c r="AL38">
        <v>9</v>
      </c>
      <c r="AM38" s="2">
        <f t="shared" si="17"/>
        <v>2.1479713603818618</v>
      </c>
      <c r="AN38">
        <v>10</v>
      </c>
      <c r="AO38" s="2">
        <f t="shared" si="17"/>
        <v>2.3866348448687349</v>
      </c>
      <c r="AP38">
        <v>5</v>
      </c>
      <c r="AQ38" s="2">
        <f t="shared" si="18"/>
        <v>1.1933174224343674</v>
      </c>
      <c r="AR38">
        <v>43</v>
      </c>
      <c r="AS38" s="2">
        <f t="shared" si="18"/>
        <v>10.262529832935561</v>
      </c>
      <c r="AT38" t="s">
        <v>116</v>
      </c>
    </row>
    <row r="39" spans="2:46" x14ac:dyDescent="0.4">
      <c r="B39" t="s">
        <v>114</v>
      </c>
      <c r="C39" t="s">
        <v>115</v>
      </c>
      <c r="D39" t="s">
        <v>52</v>
      </c>
      <c r="E39" t="s">
        <v>91</v>
      </c>
      <c r="F39" s="9">
        <f t="shared" ca="1" si="0"/>
        <v>2721</v>
      </c>
      <c r="G39" t="s">
        <v>173</v>
      </c>
      <c r="H39">
        <v>1460</v>
      </c>
      <c r="I39">
        <f>Мособлдума_партии[[#This Row],[Число избирателей, внесенных в список на момент окончания голосования]]</f>
        <v>1460</v>
      </c>
      <c r="J39">
        <v>1300</v>
      </c>
      <c r="K39"/>
      <c r="L39">
        <v>511</v>
      </c>
      <c r="M39">
        <v>8</v>
      </c>
      <c r="N39" s="2">
        <f t="shared" si="1"/>
        <v>35.547945205479451</v>
      </c>
      <c r="O39" s="2">
        <f t="shared" si="2"/>
        <v>0.54794520547945202</v>
      </c>
      <c r="P39">
        <v>781</v>
      </c>
      <c r="Q39">
        <v>8</v>
      </c>
      <c r="R39">
        <v>511</v>
      </c>
      <c r="S39">
        <f t="shared" si="3"/>
        <v>519</v>
      </c>
      <c r="T39" s="2">
        <f t="shared" si="4"/>
        <v>1.5414258188824663</v>
      </c>
      <c r="U39">
        <v>32</v>
      </c>
      <c r="V39" s="2">
        <f t="shared" si="5"/>
        <v>6.1657032755298653</v>
      </c>
      <c r="W39">
        <v>487</v>
      </c>
      <c r="X39">
        <v>0</v>
      </c>
      <c r="Y39">
        <v>0</v>
      </c>
      <c r="Z39">
        <v>5</v>
      </c>
      <c r="AA39" s="2">
        <f t="shared" si="6"/>
        <v>0.96339113680154143</v>
      </c>
      <c r="AB39">
        <v>65</v>
      </c>
      <c r="AC39" s="2">
        <f t="shared" si="6"/>
        <v>12.524084778420038</v>
      </c>
      <c r="AD39">
        <v>30</v>
      </c>
      <c r="AE39" s="2">
        <f t="shared" si="15"/>
        <v>5.7803468208092488</v>
      </c>
      <c r="AF39">
        <v>27</v>
      </c>
      <c r="AG39" s="2">
        <f t="shared" si="15"/>
        <v>5.202312138728324</v>
      </c>
      <c r="AH39">
        <v>121</v>
      </c>
      <c r="AI39" s="2">
        <f t="shared" si="16"/>
        <v>23.314065510597302</v>
      </c>
      <c r="AJ39">
        <v>126</v>
      </c>
      <c r="AK39" s="2">
        <f t="shared" si="16"/>
        <v>24.277456647398843</v>
      </c>
      <c r="AL39">
        <v>12</v>
      </c>
      <c r="AM39" s="2">
        <f t="shared" si="17"/>
        <v>2.3121387283236996</v>
      </c>
      <c r="AN39">
        <v>4</v>
      </c>
      <c r="AO39" s="2">
        <f t="shared" si="17"/>
        <v>0.77071290944123316</v>
      </c>
      <c r="AP39">
        <v>17</v>
      </c>
      <c r="AQ39" s="2">
        <f t="shared" si="18"/>
        <v>3.2755298651252409</v>
      </c>
      <c r="AR39">
        <v>80</v>
      </c>
      <c r="AS39" s="2">
        <f t="shared" si="18"/>
        <v>15.414258188824663</v>
      </c>
      <c r="AT39" t="s">
        <v>116</v>
      </c>
    </row>
    <row r="40" spans="2:46" x14ac:dyDescent="0.4">
      <c r="B40" t="s">
        <v>149</v>
      </c>
      <c r="F40">
        <f ca="1">SUBTOTAL(103,Мособлдума_партии[УИК])</f>
        <v>38</v>
      </c>
      <c r="H40">
        <f>SUBTOTAL(109,Мособлдума_партии[Число избирателей, внесенных в список на момент окончания голосования])</f>
        <v>51352</v>
      </c>
      <c r="K40"/>
      <c r="L40">
        <f>SUBTOTAL(109,Мособлдума_партии[Число бюллетеней, выданных избирателям в помещении для голосования в день голосования])</f>
        <v>17527</v>
      </c>
      <c r="M40">
        <f>SUBTOTAL(109,Мособлдума_партии[Число бюллетеней, выданных избирателям, проголосовавшим вне помещения для голосования в день голосо])</f>
        <v>1646</v>
      </c>
      <c r="S40">
        <f>SUBTOTAL(109,Мособлдума_партии[Обнаружено])</f>
        <v>19068</v>
      </c>
      <c r="U40"/>
      <c r="Z40">
        <f>SUBTOTAL(109,Мособлдума_партии[1. ВСЕРОССИЙСКАЯ ПОЛИТИЧЕСКАЯ ПАРТИЯ "РОДИНА"])</f>
        <v>279</v>
      </c>
      <c r="AB40">
        <f>SUBTOTAL(109,Мособлдума_партии[2. Политическая партия ЛДПР – Либерально-демократическая партия России])</f>
        <v>2254</v>
      </c>
      <c r="AD40">
        <f>SUBTOTAL(109,Мособлдума_партии[3. Политическая партия "НОВЫЕ ЛЮДИ"])</f>
        <v>1157</v>
      </c>
      <c r="AF40">
        <f>SUBTOTAL(109,Мособлдума_партии[4. ПАРТИЯ ПЕНСИОНЕРОВ])</f>
        <v>946</v>
      </c>
      <c r="AH40">
        <f>SUBTOTAL(109,Мособлдума_партии[5. Политическая партия "КОММУНИСТИЧЕСКАЯ ПАРТИЯ РОССИЙСКОЙ ФЕДЕРАЦИИ"])</f>
        <v>5194</v>
      </c>
      <c r="AJ40">
        <f>SUBTOTAL(109,Мособлдума_партии[6. Всероссийская политическая партия "ЕДИНАЯ РОССИЯ"])</f>
        <v>5368</v>
      </c>
      <c r="AL40">
        <f>SUBTOTAL(109,Мособлдума_партии[7. Политическая партия "Российская экологическая партия "ЗЕЛЁНЫЕ"])</f>
        <v>472</v>
      </c>
      <c r="AN40">
        <f>SUBTOTAL(109,Мособлдума_партии[8. Политическая партия "Российская объединенная демократическая партия "ЯБЛОКО"])</f>
        <v>260</v>
      </c>
      <c r="AP40">
        <f>SUBTOTAL(109,Мособлдума_партии[9. Политическая партия КОММУНИСТИЧЕСКАЯ ПАРТИЯ КОММУНИСТЫ РОССИИ])</f>
        <v>527</v>
      </c>
      <c r="AR40">
        <f>SUBTOTAL(109,Мособлдума_партии[10. Партия СПРАВЕДЛИВАЯ РОССИЯ – ЗА ПРАВДУ])</f>
        <v>1659</v>
      </c>
    </row>
    <row r="41" spans="2:46" x14ac:dyDescent="0.4">
      <c r="B41" s="2"/>
      <c r="C41" s="2"/>
      <c r="D41" s="2"/>
      <c r="E41" s="2"/>
      <c r="I41" s="2"/>
      <c r="J41" s="2"/>
      <c r="L41" s="2" t="s">
        <v>92</v>
      </c>
      <c r="M41" s="2">
        <f>100*(L40+M40)/H40</f>
        <v>37.336423118865866</v>
      </c>
      <c r="O41" s="2"/>
      <c r="P41" s="2"/>
      <c r="Q41" s="2"/>
      <c r="R41" s="2"/>
      <c r="T41" s="2"/>
      <c r="V41" s="2"/>
      <c r="W41" s="2"/>
      <c r="X41" s="2"/>
      <c r="Y41" s="2"/>
      <c r="Z41" s="2">
        <f>100*Z40/$S40</f>
        <v>1.4631843926998112</v>
      </c>
      <c r="AA41" s="2"/>
      <c r="AB41" s="2">
        <f>100*AB40/$S40</f>
        <v>11.820851688693098</v>
      </c>
      <c r="AC41" s="2"/>
      <c r="AD41" s="2">
        <f>100*AD40/$S40</f>
        <v>6.0677574994755608</v>
      </c>
      <c r="AE41" s="2"/>
      <c r="AF41" s="2">
        <f>100*AF40/$S40</f>
        <v>4.9611915250681768</v>
      </c>
      <c r="AG41" s="2"/>
      <c r="AH41" s="2">
        <f>100*AH40/$S40</f>
        <v>27.239353891336272</v>
      </c>
      <c r="AI41" s="2"/>
      <c r="AJ41" s="2">
        <f>100*AJ40/$S40</f>
        <v>28.151877491084541</v>
      </c>
      <c r="AK41" s="2"/>
      <c r="AL41" s="2">
        <f>100*AL40/$S40</f>
        <v>2.4753513740297883</v>
      </c>
      <c r="AM41" s="2"/>
      <c r="AN41" s="2">
        <f>100*AN40/$S40</f>
        <v>1.3635410111181037</v>
      </c>
      <c r="AO41" s="2"/>
      <c r="AP41" s="2">
        <f>100*AP40/$S40</f>
        <v>2.7637927417663102</v>
      </c>
      <c r="AQ41" s="2"/>
      <c r="AR41" s="2">
        <f>100*AR40/$S40</f>
        <v>8.7004405286343616</v>
      </c>
    </row>
  </sheetData>
  <phoneticPr fontId="3" type="noConversion"/>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2F2F0-39AE-45A6-B770-C9CA23C7D0E2}">
  <dimension ref="A1:AU41"/>
  <sheetViews>
    <sheetView topLeftCell="F1" zoomScale="70" zoomScaleNormal="70" workbookViewId="0">
      <pane ySplit="1" topLeftCell="A27" activePane="bottomLeft" state="frozen"/>
      <selection pane="bottomLeft" activeCell="AB58" sqref="AB58"/>
    </sheetView>
  </sheetViews>
  <sheetFormatPr defaultRowHeight="14.15" x14ac:dyDescent="0.4"/>
  <cols>
    <col min="1" max="6" width="6.3046875" customWidth="1"/>
    <col min="7" max="7" width="16.765625" customWidth="1"/>
    <col min="8" max="8" width="6.53515625" customWidth="1"/>
    <col min="9" max="13" width="6.3046875" customWidth="1"/>
    <col min="14" max="15" width="6.3046875" style="2" customWidth="1"/>
    <col min="16" max="19" width="6.3046875" customWidth="1"/>
    <col min="20" max="20" width="6.3046875" style="2" customWidth="1"/>
    <col min="21" max="21" width="6.3046875" customWidth="1"/>
    <col min="22" max="22" width="6.3046875" style="2" customWidth="1"/>
    <col min="23" max="26" width="6.3046875" customWidth="1"/>
    <col min="27" max="27" width="6.3046875" style="2" customWidth="1"/>
    <col min="28" max="28" width="6.3046875" customWidth="1"/>
    <col min="29" max="29" width="6.3046875" style="2" customWidth="1"/>
    <col min="30" max="30" width="6.3046875" customWidth="1"/>
    <col min="31" max="31" width="6.3046875" style="2" customWidth="1"/>
    <col min="32" max="32" width="6.3046875" customWidth="1"/>
    <col min="33" max="33" width="6.3046875" style="2" customWidth="1"/>
    <col min="34" max="34" width="6.3046875" customWidth="1"/>
    <col min="35" max="35" width="6.3046875" style="2" customWidth="1"/>
    <col min="36" max="36" width="6.3046875" customWidth="1"/>
    <col min="37" max="39" width="6.3046875" style="2" customWidth="1"/>
    <col min="40" max="40" width="6.3046875" customWidth="1"/>
    <col min="41" max="41" width="6.3046875" style="2" customWidth="1"/>
    <col min="42" max="42" width="6.3046875" customWidth="1"/>
    <col min="43" max="43" width="6.3046875" style="2" customWidth="1"/>
    <col min="44" max="44" width="6.3046875" customWidth="1"/>
    <col min="45" max="45" width="6.3046875" style="2" customWidth="1"/>
    <col min="46" max="47" width="6.3046875" customWidth="1"/>
  </cols>
  <sheetData>
    <row r="1" spans="1:47" x14ac:dyDescent="0.4">
      <c r="A1" t="s">
        <v>0</v>
      </c>
      <c r="B1" t="s">
        <v>1</v>
      </c>
      <c r="C1" t="s">
        <v>2</v>
      </c>
      <c r="D1" t="s">
        <v>3</v>
      </c>
      <c r="E1" t="s">
        <v>4</v>
      </c>
      <c r="F1" s="4" t="s">
        <v>152</v>
      </c>
      <c r="G1" s="4" t="s">
        <v>158</v>
      </c>
      <c r="H1" t="s">
        <v>5</v>
      </c>
      <c r="I1" t="s">
        <v>178</v>
      </c>
      <c r="J1" t="s">
        <v>6</v>
      </c>
      <c r="K1" t="s">
        <v>7</v>
      </c>
      <c r="L1" t="s">
        <v>8</v>
      </c>
      <c r="M1" t="s">
        <v>9</v>
      </c>
      <c r="N1" s="2" t="s">
        <v>10</v>
      </c>
      <c r="O1" s="2" t="s">
        <v>147</v>
      </c>
      <c r="P1" t="s">
        <v>12</v>
      </c>
      <c r="Q1" t="s">
        <v>13</v>
      </c>
      <c r="R1" t="s">
        <v>14</v>
      </c>
      <c r="S1" t="s">
        <v>15</v>
      </c>
      <c r="T1" s="5" t="s">
        <v>11</v>
      </c>
      <c r="U1" t="s">
        <v>16</v>
      </c>
      <c r="V1" s="5" t="s">
        <v>148</v>
      </c>
      <c r="W1" t="s">
        <v>17</v>
      </c>
      <c r="X1" t="s">
        <v>18</v>
      </c>
      <c r="Y1" t="s">
        <v>19</v>
      </c>
      <c r="Z1" t="s">
        <v>117</v>
      </c>
      <c r="AA1" s="2" t="s">
        <v>118</v>
      </c>
      <c r="AB1" t="s">
        <v>119</v>
      </c>
      <c r="AC1" s="2" t="s">
        <v>120</v>
      </c>
      <c r="AD1" t="s">
        <v>121</v>
      </c>
      <c r="AE1" s="2" t="s">
        <v>122</v>
      </c>
      <c r="AF1" t="s">
        <v>123</v>
      </c>
      <c r="AG1" s="2" t="s">
        <v>124</v>
      </c>
      <c r="AH1" t="s">
        <v>125</v>
      </c>
      <c r="AI1" s="2" t="s">
        <v>126</v>
      </c>
      <c r="AJ1" t="s">
        <v>127</v>
      </c>
      <c r="AK1" s="2" t="s">
        <v>128</v>
      </c>
      <c r="AL1" t="s">
        <v>179</v>
      </c>
      <c r="AM1" s="2" t="s">
        <v>180</v>
      </c>
      <c r="AN1" t="s">
        <v>129</v>
      </c>
      <c r="AO1" s="2" t="s">
        <v>130</v>
      </c>
      <c r="AP1" t="s">
        <v>131</v>
      </c>
      <c r="AQ1" s="2" t="s">
        <v>132</v>
      </c>
      <c r="AR1" t="s">
        <v>133</v>
      </c>
      <c r="AS1" s="2" t="s">
        <v>134</v>
      </c>
      <c r="AT1" t="s">
        <v>48</v>
      </c>
      <c r="AU1" s="8" t="s">
        <v>150</v>
      </c>
    </row>
    <row r="2" spans="1:47" x14ac:dyDescent="0.4">
      <c r="A2" t="s">
        <v>49</v>
      </c>
      <c r="B2" t="s">
        <v>50</v>
      </c>
      <c r="C2" t="s">
        <v>51</v>
      </c>
      <c r="D2" t="s">
        <v>52</v>
      </c>
      <c r="E2" t="s">
        <v>53</v>
      </c>
      <c r="F2" s="9">
        <f ca="1">SUMPRODUCT(MID(0&amp;E2, LARGE(INDEX(ISNUMBER(--MID(E2, ROW(INDIRECT("1:"&amp;LEN(E2))), 1)) * ROW(INDIRECT("1:"&amp;LEN(E2))), 0), ROW(INDIRECT("1:"&amp;LEN(E2))))+1, 1) * 10^ROW(INDIRECT("1:"&amp;LEN(E2)))/10)</f>
        <v>2684</v>
      </c>
      <c r="G2" s="9" t="s">
        <v>153</v>
      </c>
      <c r="H2">
        <v>1754</v>
      </c>
      <c r="I2">
        <f>Дума_одномандатный[[#This Row],[Число избирателей, внесенных в список избирателей на момент окончания голосования]]</f>
        <v>1754</v>
      </c>
      <c r="J2">
        <v>1600</v>
      </c>
      <c r="K2">
        <v>0</v>
      </c>
      <c r="L2">
        <v>702</v>
      </c>
      <c r="M2">
        <v>7</v>
      </c>
      <c r="N2" s="2">
        <f t="shared" ref="N2:N39" si="0">100*(L2+M2)/H2</f>
        <v>40.421892816419614</v>
      </c>
      <c r="O2" s="2">
        <f t="shared" ref="O2:O39" si="1">100*M2/H2</f>
        <v>0.39908779931584948</v>
      </c>
      <c r="P2">
        <v>891</v>
      </c>
      <c r="Q2">
        <v>7</v>
      </c>
      <c r="R2">
        <v>702</v>
      </c>
      <c r="S2">
        <f>Q2+R2</f>
        <v>709</v>
      </c>
      <c r="T2" s="2">
        <f>100*Q2/S2</f>
        <v>0.98730606488011285</v>
      </c>
      <c r="U2">
        <v>54</v>
      </c>
      <c r="V2" s="2">
        <f>100*U2/S2</f>
        <v>7.6163610719322987</v>
      </c>
      <c r="W2">
        <v>655</v>
      </c>
      <c r="X2">
        <v>0</v>
      </c>
      <c r="Y2">
        <v>0</v>
      </c>
      <c r="Z2">
        <v>15</v>
      </c>
      <c r="AA2" s="2">
        <f>100*Z2/$S2</f>
        <v>2.1156558533145273</v>
      </c>
      <c r="AB2">
        <v>34</v>
      </c>
      <c r="AC2" s="2">
        <f>100*AB2/$S2</f>
        <v>4.795486600846262</v>
      </c>
      <c r="AD2">
        <v>67</v>
      </c>
      <c r="AE2" s="2">
        <f>100*AD2/$S2</f>
        <v>9.4499294781382233</v>
      </c>
      <c r="AF2">
        <v>195</v>
      </c>
      <c r="AG2" s="2">
        <f>100*AF2/$S2</f>
        <v>27.503526093088858</v>
      </c>
      <c r="AH2">
        <v>77</v>
      </c>
      <c r="AI2" s="2">
        <f>100*AH2/$S2</f>
        <v>10.860366713681241</v>
      </c>
      <c r="AJ2">
        <v>70</v>
      </c>
      <c r="AK2" s="2">
        <f>100*AJ2/$S2</f>
        <v>9.873060648801129</v>
      </c>
      <c r="AL2">
        <v>21</v>
      </c>
      <c r="AM2" s="2">
        <f t="shared" ref="AM2:AM39" si="2">100*AL2/$S2</f>
        <v>2.9619181946403383</v>
      </c>
      <c r="AN2">
        <v>127</v>
      </c>
      <c r="AO2" s="2">
        <f>100*AN2/$S2</f>
        <v>17.912552891396334</v>
      </c>
      <c r="AP2">
        <v>26</v>
      </c>
      <c r="AQ2" s="2">
        <f>100*AP2/$S2</f>
        <v>3.6671368124118477</v>
      </c>
      <c r="AR2">
        <v>23</v>
      </c>
      <c r="AS2" s="2">
        <f>100*AR2/$S2</f>
        <v>3.244005641748942</v>
      </c>
      <c r="AT2" t="s">
        <v>54</v>
      </c>
      <c r="AU2">
        <v>1</v>
      </c>
    </row>
    <row r="3" spans="1:47" x14ac:dyDescent="0.4">
      <c r="A3" t="s">
        <v>49</v>
      </c>
      <c r="B3" t="s">
        <v>50</v>
      </c>
      <c r="C3" t="s">
        <v>51</v>
      </c>
      <c r="D3" t="s">
        <v>52</v>
      </c>
      <c r="E3" t="s">
        <v>55</v>
      </c>
      <c r="F3">
        <f t="shared" ref="F3:F39" ca="1" si="3">SUMPRODUCT(MID(0&amp;E3, LARGE(INDEX(ISNUMBER(--MID(E3, ROW(INDIRECT("1:"&amp;LEN(E3))), 1)) * ROW(INDIRECT("1:"&amp;LEN(E3))), 0), ROW(INDIRECT("1:"&amp;LEN(E3))))+1, 1) * 10^ROW(INDIRECT("1:"&amp;LEN(E3)))/10)</f>
        <v>2685</v>
      </c>
      <c r="G3" s="9" t="s">
        <v>153</v>
      </c>
      <c r="H3">
        <v>2666</v>
      </c>
      <c r="I3">
        <f>Дума_одномандатный[[#This Row],[Число избирателей, внесенных в список избирателей на момент окончания голосования]]</f>
        <v>2666</v>
      </c>
      <c r="J3">
        <v>2200</v>
      </c>
      <c r="K3">
        <v>0</v>
      </c>
      <c r="L3">
        <v>1218</v>
      </c>
      <c r="M3">
        <v>23</v>
      </c>
      <c r="N3" s="2">
        <f t="shared" si="0"/>
        <v>46.549137284321077</v>
      </c>
      <c r="O3" s="2">
        <f t="shared" si="1"/>
        <v>0.86271567891972989</v>
      </c>
      <c r="P3">
        <v>959</v>
      </c>
      <c r="Q3">
        <v>23</v>
      </c>
      <c r="R3">
        <v>1218</v>
      </c>
      <c r="S3">
        <f t="shared" ref="S3:S39" si="4">Q3+R3</f>
        <v>1241</v>
      </c>
      <c r="T3" s="2">
        <f t="shared" ref="T3:T39" si="5">100*Q3/S3</f>
        <v>1.8533440773569703</v>
      </c>
      <c r="U3">
        <v>136</v>
      </c>
      <c r="V3" s="2">
        <f t="shared" ref="V3:V39" si="6">100*U3/S3</f>
        <v>10.95890410958904</v>
      </c>
      <c r="W3">
        <v>1105</v>
      </c>
      <c r="X3">
        <v>0</v>
      </c>
      <c r="Y3">
        <v>0</v>
      </c>
      <c r="Z3">
        <v>44</v>
      </c>
      <c r="AA3" s="2">
        <f t="shared" ref="AA3:AC18" si="7">100*Z3/$S3</f>
        <v>3.5455278001611603</v>
      </c>
      <c r="AB3">
        <v>76</v>
      </c>
      <c r="AC3" s="2">
        <f t="shared" si="7"/>
        <v>6.1240934730056402</v>
      </c>
      <c r="AD3">
        <v>113</v>
      </c>
      <c r="AE3" s="2">
        <f t="shared" ref="AE3:AG18" si="8">100*AD3/$S3</f>
        <v>9.1055600322320718</v>
      </c>
      <c r="AF3">
        <v>334</v>
      </c>
      <c r="AG3" s="2">
        <f t="shared" si="8"/>
        <v>26.913779210314264</v>
      </c>
      <c r="AH3">
        <v>99</v>
      </c>
      <c r="AI3" s="2">
        <f t="shared" ref="AI3:AK18" si="9">100*AH3/$S3</f>
        <v>7.9774375503626107</v>
      </c>
      <c r="AJ3">
        <v>144</v>
      </c>
      <c r="AK3" s="2">
        <f t="shared" si="9"/>
        <v>11.603545527800161</v>
      </c>
      <c r="AL3">
        <v>33</v>
      </c>
      <c r="AM3" s="2">
        <f t="shared" si="2"/>
        <v>2.6591458501208702</v>
      </c>
      <c r="AN3">
        <v>182</v>
      </c>
      <c r="AO3" s="2">
        <f t="shared" ref="AO3:AQ18" si="10">100*AN3/$S3</f>
        <v>14.665592264302981</v>
      </c>
      <c r="AP3">
        <v>45</v>
      </c>
      <c r="AQ3" s="2">
        <f t="shared" si="10"/>
        <v>3.6261079774375502</v>
      </c>
      <c r="AR3">
        <v>35</v>
      </c>
      <c r="AS3" s="2">
        <f t="shared" ref="AS3:AS39" si="11">100*AR3/$S3</f>
        <v>2.8203062046736505</v>
      </c>
      <c r="AT3" t="s">
        <v>54</v>
      </c>
    </row>
    <row r="4" spans="1:47" x14ac:dyDescent="0.4">
      <c r="A4" t="s">
        <v>49</v>
      </c>
      <c r="B4" t="s">
        <v>50</v>
      </c>
      <c r="C4" t="s">
        <v>51</v>
      </c>
      <c r="D4" t="s">
        <v>52</v>
      </c>
      <c r="E4" t="s">
        <v>56</v>
      </c>
      <c r="F4">
        <f t="shared" ca="1" si="3"/>
        <v>2686</v>
      </c>
      <c r="G4" s="9" t="s">
        <v>153</v>
      </c>
      <c r="H4">
        <v>2044</v>
      </c>
      <c r="I4">
        <f>Дума_одномандатный[[#This Row],[Число избирателей, внесенных в список избирателей на момент окончания голосования]]</f>
        <v>2044</v>
      </c>
      <c r="J4">
        <v>1900</v>
      </c>
      <c r="K4">
        <v>0</v>
      </c>
      <c r="L4">
        <v>819</v>
      </c>
      <c r="M4">
        <v>8</v>
      </c>
      <c r="N4" s="2">
        <f t="shared" si="0"/>
        <v>40.459882583170256</v>
      </c>
      <c r="O4" s="2">
        <f t="shared" si="1"/>
        <v>0.39138943248532287</v>
      </c>
      <c r="P4">
        <v>1073</v>
      </c>
      <c r="Q4">
        <v>8</v>
      </c>
      <c r="R4">
        <v>815</v>
      </c>
      <c r="S4">
        <f t="shared" si="4"/>
        <v>823</v>
      </c>
      <c r="T4" s="2">
        <f t="shared" si="5"/>
        <v>0.97205346294046169</v>
      </c>
      <c r="U4">
        <v>79</v>
      </c>
      <c r="V4" s="2">
        <f t="shared" si="6"/>
        <v>9.5990279465370598</v>
      </c>
      <c r="W4">
        <v>744</v>
      </c>
      <c r="X4">
        <v>0</v>
      </c>
      <c r="Y4">
        <v>0</v>
      </c>
      <c r="Z4">
        <v>22</v>
      </c>
      <c r="AA4" s="2">
        <f t="shared" si="7"/>
        <v>2.6731470230862699</v>
      </c>
      <c r="AB4">
        <v>51</v>
      </c>
      <c r="AC4" s="2">
        <f t="shared" si="7"/>
        <v>6.1968408262454435</v>
      </c>
      <c r="AD4">
        <v>82</v>
      </c>
      <c r="AE4" s="2">
        <f t="shared" si="8"/>
        <v>9.9635479951397325</v>
      </c>
      <c r="AF4">
        <v>212</v>
      </c>
      <c r="AG4" s="2">
        <f t="shared" si="8"/>
        <v>25.759416767922236</v>
      </c>
      <c r="AH4">
        <v>72</v>
      </c>
      <c r="AI4" s="2">
        <f t="shared" si="9"/>
        <v>8.7484811664641562</v>
      </c>
      <c r="AJ4">
        <v>77</v>
      </c>
      <c r="AK4" s="2">
        <f t="shared" si="9"/>
        <v>9.3560145808019435</v>
      </c>
      <c r="AL4">
        <v>28</v>
      </c>
      <c r="AM4" s="2">
        <f t="shared" si="2"/>
        <v>3.4021871202916159</v>
      </c>
      <c r="AN4">
        <v>139</v>
      </c>
      <c r="AO4" s="2">
        <f t="shared" si="10"/>
        <v>16.889428918590522</v>
      </c>
      <c r="AP4">
        <v>39</v>
      </c>
      <c r="AQ4" s="2">
        <f t="shared" si="10"/>
        <v>4.7387606318347508</v>
      </c>
      <c r="AR4">
        <v>22</v>
      </c>
      <c r="AS4" s="2">
        <f t="shared" si="11"/>
        <v>2.6731470230862699</v>
      </c>
      <c r="AT4" t="s">
        <v>54</v>
      </c>
    </row>
    <row r="5" spans="1:47" s="6" customFormat="1" x14ac:dyDescent="0.4">
      <c r="A5" s="6" t="s">
        <v>49</v>
      </c>
      <c r="B5" s="6" t="s">
        <v>50</v>
      </c>
      <c r="C5" s="6" t="s">
        <v>51</v>
      </c>
      <c r="D5" s="6" t="s">
        <v>52</v>
      </c>
      <c r="E5" s="6" t="s">
        <v>57</v>
      </c>
      <c r="F5" s="6">
        <f t="shared" ca="1" si="3"/>
        <v>2687</v>
      </c>
      <c r="G5" s="9" t="s">
        <v>153</v>
      </c>
      <c r="H5" s="6">
        <v>1109</v>
      </c>
      <c r="I5" s="6">
        <f>Дума_одномандатный[[#This Row],[Число избирателей, внесенных в список избирателей на момент окончания голосования]]</f>
        <v>1109</v>
      </c>
      <c r="J5" s="6">
        <v>1000</v>
      </c>
      <c r="K5" s="6">
        <v>0</v>
      </c>
      <c r="L5" s="6">
        <v>413</v>
      </c>
      <c r="M5" s="6">
        <v>17</v>
      </c>
      <c r="N5" s="7">
        <f t="shared" si="0"/>
        <v>38.773669972948603</v>
      </c>
      <c r="O5" s="7">
        <f t="shared" si="1"/>
        <v>1.5329125338142471</v>
      </c>
      <c r="P5" s="6">
        <v>570</v>
      </c>
      <c r="Q5" s="6">
        <v>17</v>
      </c>
      <c r="R5" s="6">
        <v>396</v>
      </c>
      <c r="S5">
        <f t="shared" si="4"/>
        <v>413</v>
      </c>
      <c r="T5" s="2">
        <f t="shared" si="5"/>
        <v>4.1162227602905572</v>
      </c>
      <c r="U5" s="6">
        <v>41</v>
      </c>
      <c r="V5" s="2">
        <f t="shared" si="6"/>
        <v>9.9273607748184016</v>
      </c>
      <c r="W5" s="6">
        <v>372</v>
      </c>
      <c r="X5" s="6">
        <v>0</v>
      </c>
      <c r="Y5" s="6">
        <v>0</v>
      </c>
      <c r="Z5" s="6">
        <v>4</v>
      </c>
      <c r="AA5" s="2">
        <f t="shared" si="7"/>
        <v>0.96852300242130751</v>
      </c>
      <c r="AB5" s="6">
        <v>25</v>
      </c>
      <c r="AC5" s="2">
        <f t="shared" si="7"/>
        <v>6.053268765133172</v>
      </c>
      <c r="AD5" s="6">
        <v>51</v>
      </c>
      <c r="AE5" s="2">
        <f t="shared" si="8"/>
        <v>12.348668280871671</v>
      </c>
      <c r="AF5" s="6">
        <v>103</v>
      </c>
      <c r="AG5" s="2">
        <f t="shared" si="8"/>
        <v>24.939467312348668</v>
      </c>
      <c r="AH5" s="6">
        <v>38</v>
      </c>
      <c r="AI5" s="2">
        <f t="shared" si="9"/>
        <v>9.2009685230024214</v>
      </c>
      <c r="AJ5" s="6">
        <v>56</v>
      </c>
      <c r="AK5" s="2">
        <f t="shared" si="9"/>
        <v>13.559322033898304</v>
      </c>
      <c r="AL5">
        <v>7</v>
      </c>
      <c r="AM5" s="2">
        <f t="shared" si="2"/>
        <v>1.6949152542372881</v>
      </c>
      <c r="AN5" s="6">
        <v>61</v>
      </c>
      <c r="AO5" s="2">
        <f t="shared" si="10"/>
        <v>14.76997578692494</v>
      </c>
      <c r="AP5" s="6">
        <v>20</v>
      </c>
      <c r="AQ5" s="2">
        <f t="shared" si="10"/>
        <v>4.8426150121065374</v>
      </c>
      <c r="AR5" s="6">
        <v>7</v>
      </c>
      <c r="AS5" s="2">
        <f t="shared" si="11"/>
        <v>1.6949152542372881</v>
      </c>
      <c r="AT5" s="6" t="s">
        <v>54</v>
      </c>
    </row>
    <row r="6" spans="1:47" x14ac:dyDescent="0.4">
      <c r="A6" t="s">
        <v>49</v>
      </c>
      <c r="B6" t="s">
        <v>50</v>
      </c>
      <c r="C6" t="s">
        <v>51</v>
      </c>
      <c r="D6" t="s">
        <v>52</v>
      </c>
      <c r="E6" t="s">
        <v>58</v>
      </c>
      <c r="F6">
        <f t="shared" ca="1" si="3"/>
        <v>2688</v>
      </c>
      <c r="G6" s="9" t="s">
        <v>153</v>
      </c>
      <c r="H6">
        <v>1773</v>
      </c>
      <c r="I6">
        <f>Дума_одномандатный[[#This Row],[Число избирателей, внесенных в список избирателей на момент окончания голосования]]</f>
        <v>1773</v>
      </c>
      <c r="J6">
        <v>1600</v>
      </c>
      <c r="K6">
        <v>0</v>
      </c>
      <c r="L6">
        <v>629</v>
      </c>
      <c r="M6">
        <v>95</v>
      </c>
      <c r="N6" s="2">
        <f t="shared" si="0"/>
        <v>40.834743372814437</v>
      </c>
      <c r="O6" s="2">
        <f t="shared" si="1"/>
        <v>5.3581500282007894</v>
      </c>
      <c r="P6">
        <v>876</v>
      </c>
      <c r="Q6">
        <v>95</v>
      </c>
      <c r="R6">
        <v>629</v>
      </c>
      <c r="S6">
        <f t="shared" si="4"/>
        <v>724</v>
      </c>
      <c r="T6" s="2">
        <f t="shared" si="5"/>
        <v>13.121546961325967</v>
      </c>
      <c r="U6">
        <v>37</v>
      </c>
      <c r="V6" s="2">
        <f t="shared" si="6"/>
        <v>5.1104972375690609</v>
      </c>
      <c r="W6">
        <v>687</v>
      </c>
      <c r="X6">
        <v>0</v>
      </c>
      <c r="Y6">
        <v>0</v>
      </c>
      <c r="Z6">
        <v>21</v>
      </c>
      <c r="AA6" s="2">
        <f t="shared" si="7"/>
        <v>2.9005524861878453</v>
      </c>
      <c r="AB6">
        <v>52</v>
      </c>
      <c r="AC6" s="2">
        <f t="shared" si="7"/>
        <v>7.1823204419889501</v>
      </c>
      <c r="AD6">
        <v>77</v>
      </c>
      <c r="AE6" s="2">
        <f t="shared" si="8"/>
        <v>10.6353591160221</v>
      </c>
      <c r="AF6">
        <v>195</v>
      </c>
      <c r="AG6" s="2">
        <f t="shared" si="8"/>
        <v>26.933701657458563</v>
      </c>
      <c r="AH6">
        <v>72</v>
      </c>
      <c r="AI6" s="2">
        <f t="shared" si="9"/>
        <v>9.94475138121547</v>
      </c>
      <c r="AJ6">
        <v>70</v>
      </c>
      <c r="AK6" s="2">
        <f t="shared" si="9"/>
        <v>9.6685082872928181</v>
      </c>
      <c r="AL6">
        <v>25</v>
      </c>
      <c r="AM6" s="2">
        <f t="shared" si="2"/>
        <v>3.4530386740331491</v>
      </c>
      <c r="AN6">
        <v>97</v>
      </c>
      <c r="AO6" s="2">
        <f t="shared" si="10"/>
        <v>13.397790055248619</v>
      </c>
      <c r="AP6">
        <v>38</v>
      </c>
      <c r="AQ6" s="2">
        <f t="shared" si="10"/>
        <v>5.2486187845303869</v>
      </c>
      <c r="AR6">
        <v>40</v>
      </c>
      <c r="AS6" s="2">
        <f t="shared" si="11"/>
        <v>5.5248618784530388</v>
      </c>
      <c r="AT6" t="s">
        <v>54</v>
      </c>
    </row>
    <row r="7" spans="1:47" x14ac:dyDescent="0.4">
      <c r="A7" t="s">
        <v>49</v>
      </c>
      <c r="B7" t="s">
        <v>50</v>
      </c>
      <c r="C7" t="s">
        <v>51</v>
      </c>
      <c r="D7" t="s">
        <v>52</v>
      </c>
      <c r="E7" t="s">
        <v>59</v>
      </c>
      <c r="F7">
        <f t="shared" ca="1" si="3"/>
        <v>2689</v>
      </c>
      <c r="G7" t="s">
        <v>153</v>
      </c>
      <c r="H7">
        <v>1547</v>
      </c>
      <c r="I7">
        <f>Дума_одномандатный[[#This Row],[Число избирателей, внесенных в список избирателей на момент окончания голосования]]</f>
        <v>1547</v>
      </c>
      <c r="J7">
        <v>1400</v>
      </c>
      <c r="K7">
        <v>0</v>
      </c>
      <c r="L7">
        <v>620</v>
      </c>
      <c r="M7">
        <v>100</v>
      </c>
      <c r="N7" s="2">
        <f t="shared" si="0"/>
        <v>46.541693600517128</v>
      </c>
      <c r="O7" s="2">
        <f t="shared" si="1"/>
        <v>6.4641241111829348</v>
      </c>
      <c r="P7">
        <v>680</v>
      </c>
      <c r="Q7">
        <v>100</v>
      </c>
      <c r="R7">
        <v>620</v>
      </c>
      <c r="S7">
        <f t="shared" si="4"/>
        <v>720</v>
      </c>
      <c r="T7" s="2">
        <f t="shared" si="5"/>
        <v>13.888888888888889</v>
      </c>
      <c r="U7">
        <v>43</v>
      </c>
      <c r="V7" s="2">
        <f t="shared" si="6"/>
        <v>5.9722222222222223</v>
      </c>
      <c r="W7">
        <v>677</v>
      </c>
      <c r="X7">
        <v>0</v>
      </c>
      <c r="Y7">
        <v>0</v>
      </c>
      <c r="Z7">
        <v>20</v>
      </c>
      <c r="AA7" s="2">
        <f t="shared" si="7"/>
        <v>2.7777777777777777</v>
      </c>
      <c r="AB7">
        <v>42</v>
      </c>
      <c r="AC7" s="2">
        <f t="shared" si="7"/>
        <v>5.833333333333333</v>
      </c>
      <c r="AD7">
        <v>60</v>
      </c>
      <c r="AE7" s="2">
        <f t="shared" si="8"/>
        <v>8.3333333333333339</v>
      </c>
      <c r="AF7">
        <v>219</v>
      </c>
      <c r="AG7" s="2">
        <f t="shared" si="8"/>
        <v>30.416666666666668</v>
      </c>
      <c r="AH7">
        <v>54</v>
      </c>
      <c r="AI7" s="2">
        <f t="shared" si="9"/>
        <v>7.5</v>
      </c>
      <c r="AJ7">
        <v>90</v>
      </c>
      <c r="AK7" s="2">
        <f t="shared" si="9"/>
        <v>12.5</v>
      </c>
      <c r="AL7">
        <v>19</v>
      </c>
      <c r="AM7" s="2">
        <f t="shared" si="2"/>
        <v>2.6388888888888888</v>
      </c>
      <c r="AN7">
        <v>123</v>
      </c>
      <c r="AO7" s="2">
        <f t="shared" si="10"/>
        <v>17.083333333333332</v>
      </c>
      <c r="AP7">
        <v>24</v>
      </c>
      <c r="AQ7" s="2">
        <f t="shared" si="10"/>
        <v>3.3333333333333335</v>
      </c>
      <c r="AR7">
        <v>26</v>
      </c>
      <c r="AS7" s="2">
        <f t="shared" si="11"/>
        <v>3.6111111111111112</v>
      </c>
      <c r="AT7" t="s">
        <v>54</v>
      </c>
    </row>
    <row r="8" spans="1:47" x14ac:dyDescent="0.4">
      <c r="A8" t="s">
        <v>49</v>
      </c>
      <c r="B8" t="s">
        <v>50</v>
      </c>
      <c r="C8" t="s">
        <v>51</v>
      </c>
      <c r="D8" t="s">
        <v>52</v>
      </c>
      <c r="E8" t="s">
        <v>60</v>
      </c>
      <c r="F8">
        <f t="shared" ca="1" si="3"/>
        <v>2690</v>
      </c>
      <c r="G8" t="s">
        <v>154</v>
      </c>
      <c r="H8">
        <v>592</v>
      </c>
      <c r="I8">
        <f>Дума_одномандатный[[#This Row],[Число избирателей, внесенных в список избирателей на момент окончания голосования]]</f>
        <v>592</v>
      </c>
      <c r="J8">
        <v>500</v>
      </c>
      <c r="K8">
        <v>0</v>
      </c>
      <c r="L8">
        <v>196</v>
      </c>
      <c r="M8">
        <v>39</v>
      </c>
      <c r="N8" s="2">
        <f t="shared" si="0"/>
        <v>39.695945945945944</v>
      </c>
      <c r="O8" s="2">
        <f t="shared" si="1"/>
        <v>6.5878378378378377</v>
      </c>
      <c r="P8">
        <v>265</v>
      </c>
      <c r="Q8">
        <v>39</v>
      </c>
      <c r="R8">
        <v>196</v>
      </c>
      <c r="S8">
        <f t="shared" si="4"/>
        <v>235</v>
      </c>
      <c r="T8" s="2">
        <f t="shared" si="5"/>
        <v>16.595744680851062</v>
      </c>
      <c r="U8">
        <v>14</v>
      </c>
      <c r="V8" s="2">
        <f t="shared" si="6"/>
        <v>5.957446808510638</v>
      </c>
      <c r="W8">
        <v>221</v>
      </c>
      <c r="X8">
        <v>0</v>
      </c>
      <c r="Y8">
        <v>0</v>
      </c>
      <c r="Z8">
        <v>5</v>
      </c>
      <c r="AA8" s="2">
        <f t="shared" si="7"/>
        <v>2.1276595744680851</v>
      </c>
      <c r="AB8">
        <v>15</v>
      </c>
      <c r="AC8" s="2">
        <f t="shared" si="7"/>
        <v>6.3829787234042552</v>
      </c>
      <c r="AD8">
        <v>21</v>
      </c>
      <c r="AE8" s="2">
        <f t="shared" si="8"/>
        <v>8.9361702127659566</v>
      </c>
      <c r="AF8">
        <v>72</v>
      </c>
      <c r="AG8" s="2">
        <f t="shared" si="8"/>
        <v>30.638297872340427</v>
      </c>
      <c r="AH8">
        <v>24</v>
      </c>
      <c r="AI8" s="2">
        <f t="shared" si="9"/>
        <v>10.212765957446809</v>
      </c>
      <c r="AJ8">
        <v>32</v>
      </c>
      <c r="AK8" s="2">
        <f t="shared" si="9"/>
        <v>13.617021276595745</v>
      </c>
      <c r="AL8">
        <v>7</v>
      </c>
      <c r="AM8" s="2">
        <f t="shared" si="2"/>
        <v>2.978723404255319</v>
      </c>
      <c r="AN8">
        <v>31</v>
      </c>
      <c r="AO8" s="2">
        <f t="shared" si="10"/>
        <v>13.191489361702128</v>
      </c>
      <c r="AP8">
        <v>8</v>
      </c>
      <c r="AQ8" s="2">
        <f t="shared" si="10"/>
        <v>3.4042553191489362</v>
      </c>
      <c r="AR8">
        <v>6</v>
      </c>
      <c r="AS8" s="2">
        <f t="shared" si="11"/>
        <v>2.5531914893617023</v>
      </c>
      <c r="AT8" t="s">
        <v>54</v>
      </c>
    </row>
    <row r="9" spans="1:47" x14ac:dyDescent="0.4">
      <c r="A9" t="s">
        <v>49</v>
      </c>
      <c r="B9" t="s">
        <v>50</v>
      </c>
      <c r="C9" t="s">
        <v>51</v>
      </c>
      <c r="D9" t="s">
        <v>52</v>
      </c>
      <c r="E9" t="s">
        <v>61</v>
      </c>
      <c r="F9">
        <f t="shared" ca="1" si="3"/>
        <v>2691</v>
      </c>
      <c r="G9" t="s">
        <v>156</v>
      </c>
      <c r="H9">
        <v>2431</v>
      </c>
      <c r="I9">
        <f>Дума_одномандатный[[#This Row],[Число избирателей, внесенных в список избирателей на момент окончания голосования]]</f>
        <v>2431</v>
      </c>
      <c r="J9">
        <v>2200</v>
      </c>
      <c r="K9">
        <v>0</v>
      </c>
      <c r="L9">
        <v>807</v>
      </c>
      <c r="M9">
        <v>13</v>
      </c>
      <c r="N9" s="2">
        <f t="shared" si="0"/>
        <v>33.730974907445493</v>
      </c>
      <c r="O9" s="2">
        <f t="shared" si="1"/>
        <v>0.53475935828877008</v>
      </c>
      <c r="P9">
        <v>1379</v>
      </c>
      <c r="Q9">
        <v>13</v>
      </c>
      <c r="R9">
        <v>807</v>
      </c>
      <c r="S9">
        <f t="shared" si="4"/>
        <v>820</v>
      </c>
      <c r="T9" s="2">
        <f t="shared" si="5"/>
        <v>1.5853658536585367</v>
      </c>
      <c r="U9">
        <v>51</v>
      </c>
      <c r="V9" s="2">
        <f t="shared" si="6"/>
        <v>6.2195121951219514</v>
      </c>
      <c r="W9">
        <v>769</v>
      </c>
      <c r="X9">
        <v>1</v>
      </c>
      <c r="Y9">
        <v>0</v>
      </c>
      <c r="Z9">
        <v>25</v>
      </c>
      <c r="AA9" s="2">
        <f t="shared" si="7"/>
        <v>3.0487804878048781</v>
      </c>
      <c r="AB9">
        <v>47</v>
      </c>
      <c r="AC9" s="2">
        <f t="shared" si="7"/>
        <v>5.7317073170731705</v>
      </c>
      <c r="AD9">
        <v>78</v>
      </c>
      <c r="AE9" s="2">
        <f t="shared" si="8"/>
        <v>9.5121951219512191</v>
      </c>
      <c r="AF9">
        <v>187</v>
      </c>
      <c r="AG9" s="2">
        <f t="shared" si="8"/>
        <v>22.804878048780488</v>
      </c>
      <c r="AH9">
        <v>76</v>
      </c>
      <c r="AI9" s="2">
        <f t="shared" si="9"/>
        <v>9.2682926829268286</v>
      </c>
      <c r="AJ9">
        <v>80</v>
      </c>
      <c r="AK9" s="2">
        <f t="shared" si="9"/>
        <v>9.7560975609756095</v>
      </c>
      <c r="AL9">
        <v>11</v>
      </c>
      <c r="AM9" s="2">
        <f t="shared" si="2"/>
        <v>1.3414634146341464</v>
      </c>
      <c r="AN9">
        <v>211</v>
      </c>
      <c r="AO9" s="2">
        <f t="shared" si="10"/>
        <v>25.73170731707317</v>
      </c>
      <c r="AP9">
        <v>35</v>
      </c>
      <c r="AQ9" s="2">
        <f t="shared" si="10"/>
        <v>4.2682926829268295</v>
      </c>
      <c r="AR9">
        <v>19</v>
      </c>
      <c r="AS9" s="2">
        <f t="shared" si="11"/>
        <v>2.3170731707317072</v>
      </c>
      <c r="AT9" t="s">
        <v>54</v>
      </c>
    </row>
    <row r="10" spans="1:47" x14ac:dyDescent="0.4">
      <c r="A10" t="s">
        <v>49</v>
      </c>
      <c r="B10" t="s">
        <v>50</v>
      </c>
      <c r="C10" t="s">
        <v>51</v>
      </c>
      <c r="D10" t="s">
        <v>52</v>
      </c>
      <c r="E10" t="s">
        <v>62</v>
      </c>
      <c r="F10">
        <f t="shared" ca="1" si="3"/>
        <v>2692</v>
      </c>
      <c r="G10" t="s">
        <v>156</v>
      </c>
      <c r="H10">
        <v>2921</v>
      </c>
      <c r="I10">
        <f>Дума_одномандатный[[#This Row],[Число избирателей, внесенных в список избирателей на момент окончания голосования]]</f>
        <v>2921</v>
      </c>
      <c r="J10">
        <v>2600</v>
      </c>
      <c r="K10">
        <v>0</v>
      </c>
      <c r="L10">
        <v>819</v>
      </c>
      <c r="M10">
        <v>14</v>
      </c>
      <c r="N10" s="2">
        <f t="shared" si="0"/>
        <v>28.517630948305374</v>
      </c>
      <c r="O10" s="2">
        <f t="shared" si="1"/>
        <v>0.47928791509756935</v>
      </c>
      <c r="P10">
        <v>1767</v>
      </c>
      <c r="Q10">
        <v>14</v>
      </c>
      <c r="R10">
        <v>817</v>
      </c>
      <c r="S10">
        <f t="shared" si="4"/>
        <v>831</v>
      </c>
      <c r="T10" s="2">
        <f t="shared" si="5"/>
        <v>1.6847172081829123</v>
      </c>
      <c r="U10">
        <v>60</v>
      </c>
      <c r="V10" s="2">
        <f t="shared" si="6"/>
        <v>7.2202166064981945</v>
      </c>
      <c r="W10">
        <v>771</v>
      </c>
      <c r="X10">
        <v>0</v>
      </c>
      <c r="Y10">
        <v>0</v>
      </c>
      <c r="Z10">
        <v>20</v>
      </c>
      <c r="AA10" s="2">
        <f t="shared" si="7"/>
        <v>2.4067388688327318</v>
      </c>
      <c r="AB10">
        <v>53</v>
      </c>
      <c r="AC10" s="2">
        <f t="shared" si="7"/>
        <v>6.3778580024067386</v>
      </c>
      <c r="AD10">
        <v>87</v>
      </c>
      <c r="AE10" s="2">
        <f t="shared" si="8"/>
        <v>10.469314079422382</v>
      </c>
      <c r="AF10">
        <v>208</v>
      </c>
      <c r="AG10" s="2">
        <f t="shared" si="8"/>
        <v>25.030084235860411</v>
      </c>
      <c r="AH10">
        <v>72</v>
      </c>
      <c r="AI10" s="2">
        <f t="shared" si="9"/>
        <v>8.6642599277978345</v>
      </c>
      <c r="AJ10">
        <v>89</v>
      </c>
      <c r="AK10" s="2">
        <f t="shared" si="9"/>
        <v>10.709987966305656</v>
      </c>
      <c r="AL10">
        <v>14</v>
      </c>
      <c r="AM10" s="2">
        <f t="shared" si="2"/>
        <v>1.6847172081829123</v>
      </c>
      <c r="AN10">
        <v>179</v>
      </c>
      <c r="AO10" s="2">
        <f t="shared" si="10"/>
        <v>21.540312876052948</v>
      </c>
      <c r="AP10">
        <v>32</v>
      </c>
      <c r="AQ10" s="2">
        <f t="shared" si="10"/>
        <v>3.8507821901323704</v>
      </c>
      <c r="AR10">
        <v>17</v>
      </c>
      <c r="AS10" s="2">
        <f t="shared" si="11"/>
        <v>2.0457280385078218</v>
      </c>
      <c r="AT10" t="s">
        <v>54</v>
      </c>
    </row>
    <row r="11" spans="1:47" x14ac:dyDescent="0.4">
      <c r="A11" t="s">
        <v>49</v>
      </c>
      <c r="B11" t="s">
        <v>50</v>
      </c>
      <c r="C11" t="s">
        <v>51</v>
      </c>
      <c r="D11" t="s">
        <v>52</v>
      </c>
      <c r="E11" t="s">
        <v>63</v>
      </c>
      <c r="F11">
        <f t="shared" ca="1" si="3"/>
        <v>2693</v>
      </c>
      <c r="G11" t="s">
        <v>156</v>
      </c>
      <c r="H11">
        <v>1557</v>
      </c>
      <c r="I11">
        <f>Дума_одномандатный[[#This Row],[Число избирателей, внесенных в список избирателей на момент окончания голосования]]</f>
        <v>1557</v>
      </c>
      <c r="J11">
        <v>1400</v>
      </c>
      <c r="K11">
        <v>0</v>
      </c>
      <c r="L11">
        <v>471</v>
      </c>
      <c r="M11">
        <v>5</v>
      </c>
      <c r="N11" s="2">
        <f t="shared" si="0"/>
        <v>30.571612074502248</v>
      </c>
      <c r="O11" s="2">
        <f t="shared" si="1"/>
        <v>0.32113037893384716</v>
      </c>
      <c r="P11">
        <v>924</v>
      </c>
      <c r="Q11">
        <v>5</v>
      </c>
      <c r="R11">
        <v>471</v>
      </c>
      <c r="S11">
        <f t="shared" si="4"/>
        <v>476</v>
      </c>
      <c r="T11" s="2">
        <f t="shared" si="5"/>
        <v>1.0504201680672269</v>
      </c>
      <c r="U11">
        <v>58</v>
      </c>
      <c r="V11" s="2">
        <f t="shared" si="6"/>
        <v>12.184873949579831</v>
      </c>
      <c r="W11">
        <v>418</v>
      </c>
      <c r="X11">
        <v>0</v>
      </c>
      <c r="Y11">
        <v>0</v>
      </c>
      <c r="Z11">
        <v>15</v>
      </c>
      <c r="AA11" s="2">
        <f t="shared" si="7"/>
        <v>3.1512605042016806</v>
      </c>
      <c r="AB11">
        <v>28</v>
      </c>
      <c r="AC11" s="2">
        <f t="shared" si="7"/>
        <v>5.882352941176471</v>
      </c>
      <c r="AD11">
        <v>38</v>
      </c>
      <c r="AE11" s="2">
        <f t="shared" si="8"/>
        <v>7.9831932773109244</v>
      </c>
      <c r="AF11">
        <v>112</v>
      </c>
      <c r="AG11" s="2">
        <f t="shared" si="8"/>
        <v>23.529411764705884</v>
      </c>
      <c r="AH11">
        <v>45</v>
      </c>
      <c r="AI11" s="2">
        <f t="shared" si="9"/>
        <v>9.4537815126050422</v>
      </c>
      <c r="AJ11">
        <v>54</v>
      </c>
      <c r="AK11" s="2">
        <f t="shared" si="9"/>
        <v>11.344537815126051</v>
      </c>
      <c r="AL11">
        <v>17</v>
      </c>
      <c r="AM11" s="2">
        <f t="shared" si="2"/>
        <v>3.5714285714285716</v>
      </c>
      <c r="AN11">
        <v>84</v>
      </c>
      <c r="AO11" s="2">
        <f t="shared" si="10"/>
        <v>17.647058823529413</v>
      </c>
      <c r="AP11">
        <v>14</v>
      </c>
      <c r="AQ11" s="2">
        <f t="shared" si="10"/>
        <v>2.9411764705882355</v>
      </c>
      <c r="AR11">
        <v>11</v>
      </c>
      <c r="AS11" s="2">
        <f t="shared" si="11"/>
        <v>2.3109243697478989</v>
      </c>
      <c r="AT11" t="s">
        <v>54</v>
      </c>
    </row>
    <row r="12" spans="1:47" x14ac:dyDescent="0.4">
      <c r="A12" t="s">
        <v>49</v>
      </c>
      <c r="B12" t="s">
        <v>50</v>
      </c>
      <c r="C12" t="s">
        <v>51</v>
      </c>
      <c r="D12" t="s">
        <v>52</v>
      </c>
      <c r="E12" t="s">
        <v>64</v>
      </c>
      <c r="F12">
        <f t="shared" ca="1" si="3"/>
        <v>2694</v>
      </c>
      <c r="G12" t="s">
        <v>156</v>
      </c>
      <c r="H12">
        <v>2726</v>
      </c>
      <c r="I12">
        <f>Дума_одномандатный[[#This Row],[Число избирателей, внесенных в список избирателей на момент окончания голосования]]</f>
        <v>2726</v>
      </c>
      <c r="J12">
        <v>2500</v>
      </c>
      <c r="K12">
        <v>0</v>
      </c>
      <c r="L12">
        <v>877</v>
      </c>
      <c r="M12">
        <v>6</v>
      </c>
      <c r="N12" s="2">
        <f t="shared" si="0"/>
        <v>32.391782831988259</v>
      </c>
      <c r="O12" s="2">
        <f t="shared" si="1"/>
        <v>0.22010271460014674</v>
      </c>
      <c r="P12">
        <v>1617</v>
      </c>
      <c r="Q12">
        <v>6</v>
      </c>
      <c r="R12">
        <v>877</v>
      </c>
      <c r="S12">
        <f t="shared" si="4"/>
        <v>883</v>
      </c>
      <c r="T12" s="2">
        <f t="shared" si="5"/>
        <v>0.67950169875424693</v>
      </c>
      <c r="U12">
        <v>101</v>
      </c>
      <c r="V12" s="2">
        <f t="shared" si="6"/>
        <v>11.43827859569649</v>
      </c>
      <c r="W12">
        <v>782</v>
      </c>
      <c r="X12">
        <v>0</v>
      </c>
      <c r="Y12">
        <v>0</v>
      </c>
      <c r="Z12">
        <v>19</v>
      </c>
      <c r="AA12" s="2">
        <f t="shared" si="7"/>
        <v>2.1517553793884483</v>
      </c>
      <c r="AB12">
        <v>42</v>
      </c>
      <c r="AC12" s="2">
        <f t="shared" si="7"/>
        <v>4.756511891279728</v>
      </c>
      <c r="AD12">
        <v>70</v>
      </c>
      <c r="AE12" s="2">
        <f t="shared" si="8"/>
        <v>7.9275198187995466</v>
      </c>
      <c r="AF12">
        <v>212</v>
      </c>
      <c r="AG12" s="2">
        <f t="shared" si="8"/>
        <v>24.009060022650058</v>
      </c>
      <c r="AH12">
        <v>70</v>
      </c>
      <c r="AI12" s="2">
        <f t="shared" si="9"/>
        <v>7.9275198187995466</v>
      </c>
      <c r="AJ12">
        <v>77</v>
      </c>
      <c r="AK12" s="2">
        <f t="shared" si="9"/>
        <v>8.7202718006795017</v>
      </c>
      <c r="AL12">
        <v>19</v>
      </c>
      <c r="AM12" s="2">
        <f t="shared" si="2"/>
        <v>2.1517553793884483</v>
      </c>
      <c r="AN12">
        <v>199</v>
      </c>
      <c r="AO12" s="2">
        <f t="shared" si="10"/>
        <v>22.536806342015854</v>
      </c>
      <c r="AP12">
        <v>43</v>
      </c>
      <c r="AQ12" s="2">
        <f t="shared" si="10"/>
        <v>4.8697621744054356</v>
      </c>
      <c r="AR12">
        <v>31</v>
      </c>
      <c r="AS12" s="2">
        <f t="shared" si="11"/>
        <v>3.5107587768969424</v>
      </c>
      <c r="AT12" t="s">
        <v>54</v>
      </c>
    </row>
    <row r="13" spans="1:47" x14ac:dyDescent="0.4">
      <c r="A13" t="s">
        <v>49</v>
      </c>
      <c r="B13" t="s">
        <v>50</v>
      </c>
      <c r="C13" t="s">
        <v>51</v>
      </c>
      <c r="D13" t="s">
        <v>52</v>
      </c>
      <c r="E13" t="s">
        <v>65</v>
      </c>
      <c r="F13">
        <f t="shared" ca="1" si="3"/>
        <v>2695</v>
      </c>
      <c r="G13" t="s">
        <v>156</v>
      </c>
      <c r="H13">
        <v>2334</v>
      </c>
      <c r="I13">
        <f>Дума_одномандатный[[#This Row],[Число избирателей, внесенных в список избирателей на момент окончания голосования]]</f>
        <v>2334</v>
      </c>
      <c r="J13">
        <v>2100</v>
      </c>
      <c r="K13">
        <v>0</v>
      </c>
      <c r="L13">
        <v>782</v>
      </c>
      <c r="M13">
        <v>12</v>
      </c>
      <c r="N13" s="2">
        <f t="shared" si="0"/>
        <v>34.018851756640963</v>
      </c>
      <c r="O13" s="2">
        <f t="shared" si="1"/>
        <v>0.51413881748071977</v>
      </c>
      <c r="P13">
        <v>1306</v>
      </c>
      <c r="Q13">
        <v>12</v>
      </c>
      <c r="R13">
        <v>782</v>
      </c>
      <c r="S13">
        <f t="shared" si="4"/>
        <v>794</v>
      </c>
      <c r="T13" s="2">
        <f t="shared" si="5"/>
        <v>1.5113350125944585</v>
      </c>
      <c r="U13">
        <v>69</v>
      </c>
      <c r="V13" s="2">
        <f t="shared" si="6"/>
        <v>8.6901763224181359</v>
      </c>
      <c r="W13">
        <v>725</v>
      </c>
      <c r="X13">
        <v>0</v>
      </c>
      <c r="Y13">
        <v>0</v>
      </c>
      <c r="Z13">
        <v>21</v>
      </c>
      <c r="AA13" s="2">
        <f t="shared" si="7"/>
        <v>2.6448362720403025</v>
      </c>
      <c r="AB13">
        <v>38</v>
      </c>
      <c r="AC13" s="2">
        <f t="shared" si="7"/>
        <v>4.7858942065491181</v>
      </c>
      <c r="AD13">
        <v>73</v>
      </c>
      <c r="AE13" s="2">
        <f t="shared" si="8"/>
        <v>9.1939546599496218</v>
      </c>
      <c r="AF13">
        <v>208</v>
      </c>
      <c r="AG13" s="2">
        <f t="shared" si="8"/>
        <v>26.196473551637279</v>
      </c>
      <c r="AH13">
        <v>69</v>
      </c>
      <c r="AI13" s="2">
        <f t="shared" si="9"/>
        <v>8.6901763224181359</v>
      </c>
      <c r="AJ13">
        <v>78</v>
      </c>
      <c r="AK13" s="2">
        <f t="shared" si="9"/>
        <v>9.8236775818639792</v>
      </c>
      <c r="AL13">
        <v>14</v>
      </c>
      <c r="AM13" s="2">
        <f t="shared" si="2"/>
        <v>1.7632241813602014</v>
      </c>
      <c r="AN13">
        <v>172</v>
      </c>
      <c r="AO13" s="2">
        <f t="shared" si="10"/>
        <v>21.662468513853906</v>
      </c>
      <c r="AP13">
        <v>36</v>
      </c>
      <c r="AQ13" s="2">
        <f t="shared" si="10"/>
        <v>4.5340050377833752</v>
      </c>
      <c r="AR13">
        <v>16</v>
      </c>
      <c r="AS13" s="2">
        <f t="shared" si="11"/>
        <v>2.0151133501259446</v>
      </c>
      <c r="AT13" t="s">
        <v>54</v>
      </c>
    </row>
    <row r="14" spans="1:47" x14ac:dyDescent="0.4">
      <c r="A14" t="s">
        <v>49</v>
      </c>
      <c r="B14" t="s">
        <v>50</v>
      </c>
      <c r="C14" t="s">
        <v>51</v>
      </c>
      <c r="D14" t="s">
        <v>52</v>
      </c>
      <c r="E14" t="s">
        <v>66</v>
      </c>
      <c r="F14">
        <f t="shared" ca="1" si="3"/>
        <v>2696</v>
      </c>
      <c r="G14" t="s">
        <v>156</v>
      </c>
      <c r="H14">
        <v>1564</v>
      </c>
      <c r="I14">
        <f>Дума_одномандатный[[#This Row],[Число избирателей, внесенных в список избирателей на момент окончания голосования]]</f>
        <v>1564</v>
      </c>
      <c r="J14">
        <v>1400</v>
      </c>
      <c r="K14">
        <v>0</v>
      </c>
      <c r="L14">
        <v>459</v>
      </c>
      <c r="M14">
        <v>4</v>
      </c>
      <c r="N14" s="2">
        <f t="shared" si="0"/>
        <v>29.603580562659847</v>
      </c>
      <c r="O14" s="2">
        <f t="shared" si="1"/>
        <v>0.25575447570332482</v>
      </c>
      <c r="P14">
        <v>937</v>
      </c>
      <c r="Q14">
        <v>4</v>
      </c>
      <c r="R14">
        <v>459</v>
      </c>
      <c r="S14">
        <f t="shared" si="4"/>
        <v>463</v>
      </c>
      <c r="T14" s="2">
        <f t="shared" si="5"/>
        <v>0.86393088552915764</v>
      </c>
      <c r="U14">
        <v>36</v>
      </c>
      <c r="V14" s="2">
        <f t="shared" si="6"/>
        <v>7.7753779697624186</v>
      </c>
      <c r="W14">
        <v>427</v>
      </c>
      <c r="X14">
        <v>0</v>
      </c>
      <c r="Y14">
        <v>0</v>
      </c>
      <c r="Z14">
        <v>12</v>
      </c>
      <c r="AA14" s="2">
        <f t="shared" si="7"/>
        <v>2.5917926565874732</v>
      </c>
      <c r="AB14">
        <v>32</v>
      </c>
      <c r="AC14" s="2">
        <f t="shared" si="7"/>
        <v>6.9114470842332612</v>
      </c>
      <c r="AD14">
        <v>51</v>
      </c>
      <c r="AE14" s="2">
        <f t="shared" si="8"/>
        <v>11.015118790496761</v>
      </c>
      <c r="AF14">
        <v>91</v>
      </c>
      <c r="AG14" s="2">
        <f t="shared" si="8"/>
        <v>19.654427645788338</v>
      </c>
      <c r="AH14">
        <v>43</v>
      </c>
      <c r="AI14" s="2">
        <f t="shared" si="9"/>
        <v>9.2872570194384441</v>
      </c>
      <c r="AJ14">
        <v>55</v>
      </c>
      <c r="AK14" s="2">
        <f t="shared" si="9"/>
        <v>11.879049676025918</v>
      </c>
      <c r="AL14">
        <v>12</v>
      </c>
      <c r="AM14" s="2">
        <f t="shared" si="2"/>
        <v>2.5917926565874732</v>
      </c>
      <c r="AN14">
        <v>104</v>
      </c>
      <c r="AO14" s="2">
        <f t="shared" si="10"/>
        <v>22.4622030237581</v>
      </c>
      <c r="AP14">
        <v>15</v>
      </c>
      <c r="AQ14" s="2">
        <f t="shared" si="10"/>
        <v>3.2397408207343412</v>
      </c>
      <c r="AR14">
        <v>12</v>
      </c>
      <c r="AS14" s="2">
        <f t="shared" si="11"/>
        <v>2.5917926565874732</v>
      </c>
      <c r="AT14" t="s">
        <v>54</v>
      </c>
    </row>
    <row r="15" spans="1:47" x14ac:dyDescent="0.4">
      <c r="A15" t="s">
        <v>49</v>
      </c>
      <c r="B15" t="s">
        <v>50</v>
      </c>
      <c r="C15" t="s">
        <v>51</v>
      </c>
      <c r="D15" t="s">
        <v>52</v>
      </c>
      <c r="E15" t="s">
        <v>67</v>
      </c>
      <c r="F15">
        <f t="shared" ca="1" si="3"/>
        <v>2697</v>
      </c>
      <c r="G15" t="s">
        <v>156</v>
      </c>
      <c r="H15">
        <v>1778</v>
      </c>
      <c r="I15">
        <f>Дума_одномандатный[[#This Row],[Число избирателей, внесенных в список избирателей на момент окончания голосования]]</f>
        <v>1778</v>
      </c>
      <c r="J15">
        <v>1600</v>
      </c>
      <c r="K15">
        <v>0</v>
      </c>
      <c r="L15">
        <v>568</v>
      </c>
      <c r="M15">
        <v>48</v>
      </c>
      <c r="N15" s="2">
        <f t="shared" si="0"/>
        <v>34.645669291338585</v>
      </c>
      <c r="O15" s="2">
        <f t="shared" si="1"/>
        <v>2.6996625421822271</v>
      </c>
      <c r="P15">
        <v>984</v>
      </c>
      <c r="Q15">
        <v>48</v>
      </c>
      <c r="R15">
        <v>568</v>
      </c>
      <c r="S15">
        <f t="shared" si="4"/>
        <v>616</v>
      </c>
      <c r="T15" s="2">
        <f t="shared" si="5"/>
        <v>7.7922077922077921</v>
      </c>
      <c r="U15">
        <v>52</v>
      </c>
      <c r="V15" s="2">
        <f t="shared" si="6"/>
        <v>8.4415584415584419</v>
      </c>
      <c r="W15">
        <v>564</v>
      </c>
      <c r="X15">
        <v>0</v>
      </c>
      <c r="Y15">
        <v>0</v>
      </c>
      <c r="Z15">
        <v>17</v>
      </c>
      <c r="AA15" s="2">
        <f t="shared" si="7"/>
        <v>2.7597402597402598</v>
      </c>
      <c r="AB15">
        <v>37</v>
      </c>
      <c r="AC15" s="2">
        <f t="shared" si="7"/>
        <v>6.0064935064935066</v>
      </c>
      <c r="AD15">
        <v>35</v>
      </c>
      <c r="AE15" s="2">
        <f t="shared" si="8"/>
        <v>5.6818181818181817</v>
      </c>
      <c r="AF15">
        <v>174</v>
      </c>
      <c r="AG15" s="2">
        <f t="shared" si="8"/>
        <v>28.246753246753247</v>
      </c>
      <c r="AH15">
        <v>52</v>
      </c>
      <c r="AI15" s="2">
        <f t="shared" si="9"/>
        <v>8.4415584415584419</v>
      </c>
      <c r="AJ15">
        <v>76</v>
      </c>
      <c r="AK15" s="2">
        <f t="shared" si="9"/>
        <v>12.337662337662337</v>
      </c>
      <c r="AL15">
        <v>19</v>
      </c>
      <c r="AM15" s="2">
        <f t="shared" si="2"/>
        <v>3.0844155844155843</v>
      </c>
      <c r="AN15">
        <v>126</v>
      </c>
      <c r="AO15" s="2">
        <f t="shared" si="10"/>
        <v>20.454545454545453</v>
      </c>
      <c r="AP15">
        <v>17</v>
      </c>
      <c r="AQ15" s="2">
        <f t="shared" si="10"/>
        <v>2.7597402597402598</v>
      </c>
      <c r="AR15">
        <v>11</v>
      </c>
      <c r="AS15" s="2">
        <f t="shared" si="11"/>
        <v>1.7857142857142858</v>
      </c>
      <c r="AT15" t="s">
        <v>54</v>
      </c>
    </row>
    <row r="16" spans="1:47" x14ac:dyDescent="0.4">
      <c r="A16" t="s">
        <v>49</v>
      </c>
      <c r="B16" t="s">
        <v>50</v>
      </c>
      <c r="C16" t="s">
        <v>51</v>
      </c>
      <c r="D16" t="s">
        <v>52</v>
      </c>
      <c r="E16" t="s">
        <v>68</v>
      </c>
      <c r="F16">
        <f t="shared" ca="1" si="3"/>
        <v>2698</v>
      </c>
      <c r="G16" t="s">
        <v>157</v>
      </c>
      <c r="H16">
        <v>1218</v>
      </c>
      <c r="I16">
        <f>Дума_одномандатный[[#This Row],[Число избирателей, внесенных в список избирателей на момент окончания голосования]]</f>
        <v>1218</v>
      </c>
      <c r="J16">
        <v>1100</v>
      </c>
      <c r="K16">
        <v>0</v>
      </c>
      <c r="L16">
        <v>462</v>
      </c>
      <c r="M16">
        <v>29</v>
      </c>
      <c r="N16" s="2">
        <f t="shared" si="0"/>
        <v>40.311986863710999</v>
      </c>
      <c r="O16" s="2">
        <f t="shared" si="1"/>
        <v>2.3809523809523809</v>
      </c>
      <c r="P16">
        <v>609</v>
      </c>
      <c r="Q16">
        <v>29</v>
      </c>
      <c r="R16">
        <v>462</v>
      </c>
      <c r="S16">
        <f t="shared" si="4"/>
        <v>491</v>
      </c>
      <c r="T16" s="2">
        <f t="shared" si="5"/>
        <v>5.9063136456211813</v>
      </c>
      <c r="U16">
        <v>55</v>
      </c>
      <c r="V16" s="2">
        <f t="shared" si="6"/>
        <v>11.201629327902241</v>
      </c>
      <c r="W16">
        <v>436</v>
      </c>
      <c r="X16">
        <v>0</v>
      </c>
      <c r="Y16">
        <v>0</v>
      </c>
      <c r="Z16">
        <v>19</v>
      </c>
      <c r="AA16" s="2">
        <f t="shared" si="7"/>
        <v>3.8696537678207741</v>
      </c>
      <c r="AB16">
        <v>29</v>
      </c>
      <c r="AC16" s="2">
        <f t="shared" si="7"/>
        <v>5.9063136456211813</v>
      </c>
      <c r="AD16">
        <v>32</v>
      </c>
      <c r="AE16" s="2">
        <f t="shared" si="8"/>
        <v>6.5173116089613039</v>
      </c>
      <c r="AF16">
        <v>127</v>
      </c>
      <c r="AG16" s="2">
        <f t="shared" si="8"/>
        <v>25.865580448065174</v>
      </c>
      <c r="AH16">
        <v>39</v>
      </c>
      <c r="AI16" s="2">
        <f t="shared" si="9"/>
        <v>7.942973523421589</v>
      </c>
      <c r="AJ16">
        <v>52</v>
      </c>
      <c r="AK16" s="2">
        <f t="shared" si="9"/>
        <v>10.590631364562118</v>
      </c>
      <c r="AL16">
        <v>20</v>
      </c>
      <c r="AM16" s="2">
        <f t="shared" si="2"/>
        <v>4.0733197556008145</v>
      </c>
      <c r="AN16">
        <v>88</v>
      </c>
      <c r="AO16" s="2">
        <f t="shared" si="10"/>
        <v>17.922606924643585</v>
      </c>
      <c r="AP16">
        <v>21</v>
      </c>
      <c r="AQ16" s="2">
        <f t="shared" si="10"/>
        <v>4.2769857433808554</v>
      </c>
      <c r="AR16">
        <v>9</v>
      </c>
      <c r="AS16" s="2">
        <f t="shared" si="11"/>
        <v>1.8329938900203666</v>
      </c>
      <c r="AT16" t="s">
        <v>54</v>
      </c>
    </row>
    <row r="17" spans="1:47" x14ac:dyDescent="0.4">
      <c r="A17" t="s">
        <v>49</v>
      </c>
      <c r="B17" t="s">
        <v>50</v>
      </c>
      <c r="C17" t="s">
        <v>51</v>
      </c>
      <c r="D17" t="s">
        <v>52</v>
      </c>
      <c r="E17" t="s">
        <v>69</v>
      </c>
      <c r="F17">
        <f t="shared" ca="1" si="3"/>
        <v>2699</v>
      </c>
      <c r="G17" t="s">
        <v>159</v>
      </c>
      <c r="H17">
        <v>1226</v>
      </c>
      <c r="I17">
        <f>Дума_одномандатный[[#This Row],[Число избирателей, внесенных в список избирателей на момент окончания голосования]]</f>
        <v>1226</v>
      </c>
      <c r="J17">
        <v>1100</v>
      </c>
      <c r="K17">
        <v>0</v>
      </c>
      <c r="L17">
        <v>494</v>
      </c>
      <c r="M17">
        <v>55</v>
      </c>
      <c r="N17" s="2">
        <f t="shared" si="0"/>
        <v>44.779771615008158</v>
      </c>
      <c r="O17" s="2">
        <f t="shared" si="1"/>
        <v>4.4861337683523654</v>
      </c>
      <c r="P17">
        <v>551</v>
      </c>
      <c r="Q17">
        <v>55</v>
      </c>
      <c r="R17">
        <v>494</v>
      </c>
      <c r="S17">
        <f t="shared" si="4"/>
        <v>549</v>
      </c>
      <c r="T17" s="2">
        <f t="shared" si="5"/>
        <v>10.018214936247723</v>
      </c>
      <c r="U17">
        <v>39</v>
      </c>
      <c r="V17" s="2">
        <f t="shared" si="6"/>
        <v>7.1038251366120218</v>
      </c>
      <c r="W17">
        <v>510</v>
      </c>
      <c r="X17">
        <v>0</v>
      </c>
      <c r="Y17">
        <v>0</v>
      </c>
      <c r="Z17">
        <v>11</v>
      </c>
      <c r="AA17" s="2">
        <f t="shared" si="7"/>
        <v>2.0036429872495445</v>
      </c>
      <c r="AB17">
        <v>27</v>
      </c>
      <c r="AC17" s="2">
        <f t="shared" si="7"/>
        <v>4.918032786885246</v>
      </c>
      <c r="AD17">
        <v>50</v>
      </c>
      <c r="AE17" s="2">
        <f t="shared" si="8"/>
        <v>9.1074681238615671</v>
      </c>
      <c r="AF17">
        <v>122</v>
      </c>
      <c r="AG17" s="2">
        <f t="shared" si="8"/>
        <v>22.222222222222221</v>
      </c>
      <c r="AH17">
        <v>49</v>
      </c>
      <c r="AI17" s="2">
        <f t="shared" si="9"/>
        <v>8.9253187613843359</v>
      </c>
      <c r="AJ17">
        <v>82</v>
      </c>
      <c r="AK17" s="2">
        <f t="shared" si="9"/>
        <v>14.936247723132968</v>
      </c>
      <c r="AL17">
        <v>12</v>
      </c>
      <c r="AM17" s="2">
        <f t="shared" si="2"/>
        <v>2.1857923497267762</v>
      </c>
      <c r="AN17">
        <v>120</v>
      </c>
      <c r="AO17" s="2">
        <f t="shared" si="10"/>
        <v>21.857923497267759</v>
      </c>
      <c r="AP17">
        <v>30</v>
      </c>
      <c r="AQ17" s="2">
        <f t="shared" si="10"/>
        <v>5.4644808743169397</v>
      </c>
      <c r="AR17">
        <v>7</v>
      </c>
      <c r="AS17" s="2">
        <f t="shared" si="11"/>
        <v>1.2750455373406193</v>
      </c>
      <c r="AT17" t="s">
        <v>54</v>
      </c>
    </row>
    <row r="18" spans="1:47" x14ac:dyDescent="0.4">
      <c r="A18" t="s">
        <v>49</v>
      </c>
      <c r="B18" t="s">
        <v>50</v>
      </c>
      <c r="C18" t="s">
        <v>51</v>
      </c>
      <c r="D18" t="s">
        <v>52</v>
      </c>
      <c r="E18" t="s">
        <v>70</v>
      </c>
      <c r="F18">
        <f t="shared" ca="1" si="3"/>
        <v>2700</v>
      </c>
      <c r="G18" t="s">
        <v>160</v>
      </c>
      <c r="H18">
        <v>463</v>
      </c>
      <c r="I18">
        <f>Дума_одномандатный[[#This Row],[Число избирателей, внесенных в список избирателей на момент окончания голосования]]</f>
        <v>463</v>
      </c>
      <c r="J18">
        <v>400</v>
      </c>
      <c r="K18">
        <v>0</v>
      </c>
      <c r="L18">
        <v>129</v>
      </c>
      <c r="M18">
        <v>17</v>
      </c>
      <c r="N18" s="2">
        <f t="shared" si="0"/>
        <v>31.533477321814257</v>
      </c>
      <c r="O18" s="2">
        <f t="shared" si="1"/>
        <v>3.6717062634989199</v>
      </c>
      <c r="P18">
        <v>254</v>
      </c>
      <c r="Q18">
        <v>17</v>
      </c>
      <c r="R18">
        <v>129</v>
      </c>
      <c r="S18">
        <f t="shared" si="4"/>
        <v>146</v>
      </c>
      <c r="T18" s="2">
        <f t="shared" si="5"/>
        <v>11.643835616438356</v>
      </c>
      <c r="U18">
        <v>16</v>
      </c>
      <c r="V18" s="2">
        <f t="shared" si="6"/>
        <v>10.95890410958904</v>
      </c>
      <c r="W18">
        <v>130</v>
      </c>
      <c r="X18">
        <v>0</v>
      </c>
      <c r="Y18">
        <v>0</v>
      </c>
      <c r="Z18">
        <v>3</v>
      </c>
      <c r="AA18" s="2">
        <f t="shared" si="7"/>
        <v>2.0547945205479454</v>
      </c>
      <c r="AB18">
        <v>9</v>
      </c>
      <c r="AC18" s="2">
        <f t="shared" si="7"/>
        <v>6.1643835616438354</v>
      </c>
      <c r="AD18">
        <v>14</v>
      </c>
      <c r="AE18" s="2">
        <f t="shared" si="8"/>
        <v>9.5890410958904102</v>
      </c>
      <c r="AF18">
        <v>27</v>
      </c>
      <c r="AG18" s="2">
        <f t="shared" si="8"/>
        <v>18.493150684931507</v>
      </c>
      <c r="AH18">
        <v>21</v>
      </c>
      <c r="AI18" s="2">
        <f t="shared" si="9"/>
        <v>14.383561643835616</v>
      </c>
      <c r="AJ18">
        <v>19</v>
      </c>
      <c r="AK18" s="2">
        <f t="shared" si="9"/>
        <v>13.013698630136986</v>
      </c>
      <c r="AL18">
        <v>3</v>
      </c>
      <c r="AM18" s="2">
        <f t="shared" si="2"/>
        <v>2.0547945205479454</v>
      </c>
      <c r="AN18">
        <v>21</v>
      </c>
      <c r="AO18" s="2">
        <f t="shared" si="10"/>
        <v>14.383561643835616</v>
      </c>
      <c r="AP18">
        <v>10</v>
      </c>
      <c r="AQ18" s="2">
        <f t="shared" si="10"/>
        <v>6.8493150684931505</v>
      </c>
      <c r="AR18">
        <v>3</v>
      </c>
      <c r="AS18" s="2">
        <f t="shared" si="11"/>
        <v>2.0547945205479454</v>
      </c>
      <c r="AT18" t="s">
        <v>54</v>
      </c>
    </row>
    <row r="19" spans="1:47" x14ac:dyDescent="0.4">
      <c r="A19" t="s">
        <v>49</v>
      </c>
      <c r="B19" t="s">
        <v>50</v>
      </c>
      <c r="C19" t="s">
        <v>51</v>
      </c>
      <c r="D19" t="s">
        <v>52</v>
      </c>
      <c r="E19" t="s">
        <v>71</v>
      </c>
      <c r="F19">
        <f t="shared" ca="1" si="3"/>
        <v>2701</v>
      </c>
      <c r="G19" t="s">
        <v>161</v>
      </c>
      <c r="H19">
        <v>672</v>
      </c>
      <c r="I19">
        <f>Дума_одномандатный[[#This Row],[Число избирателей, внесенных в список избирателей на момент окончания голосования]]</f>
        <v>672</v>
      </c>
      <c r="J19">
        <v>600</v>
      </c>
      <c r="K19">
        <v>0</v>
      </c>
      <c r="L19">
        <v>259</v>
      </c>
      <c r="M19">
        <v>48</v>
      </c>
      <c r="N19" s="2">
        <f t="shared" si="0"/>
        <v>45.68452380952381</v>
      </c>
      <c r="O19" s="2">
        <f t="shared" si="1"/>
        <v>7.1428571428571432</v>
      </c>
      <c r="P19">
        <v>293</v>
      </c>
      <c r="Q19">
        <v>48</v>
      </c>
      <c r="R19">
        <v>259</v>
      </c>
      <c r="S19">
        <f t="shared" si="4"/>
        <v>307</v>
      </c>
      <c r="T19" s="2">
        <f t="shared" si="5"/>
        <v>15.635179153094462</v>
      </c>
      <c r="U19">
        <v>27</v>
      </c>
      <c r="V19" s="2">
        <f t="shared" si="6"/>
        <v>8.7947882736156355</v>
      </c>
      <c r="W19">
        <v>280</v>
      </c>
      <c r="X19">
        <v>0</v>
      </c>
      <c r="Y19">
        <v>0</v>
      </c>
      <c r="Z19">
        <v>9</v>
      </c>
      <c r="AA19" s="2">
        <f t="shared" ref="AA19:AC34" si="12">100*Z19/$S19</f>
        <v>2.9315960912052117</v>
      </c>
      <c r="AB19">
        <v>8</v>
      </c>
      <c r="AC19" s="2">
        <f t="shared" si="12"/>
        <v>2.6058631921824102</v>
      </c>
      <c r="AD19">
        <v>41</v>
      </c>
      <c r="AE19" s="2">
        <f t="shared" ref="AE19:AG34" si="13">100*AD19/$S19</f>
        <v>13.355048859934854</v>
      </c>
      <c r="AF19">
        <v>91</v>
      </c>
      <c r="AG19" s="2">
        <f t="shared" si="13"/>
        <v>29.641693811074919</v>
      </c>
      <c r="AH19">
        <v>23</v>
      </c>
      <c r="AI19" s="2">
        <f t="shared" ref="AI19:AK34" si="14">100*AH19/$S19</f>
        <v>7.4918566775244297</v>
      </c>
      <c r="AJ19">
        <v>31</v>
      </c>
      <c r="AK19" s="2">
        <f t="shared" si="14"/>
        <v>10.09771986970684</v>
      </c>
      <c r="AL19">
        <v>10</v>
      </c>
      <c r="AM19" s="2">
        <f t="shared" si="2"/>
        <v>3.2573289902280131</v>
      </c>
      <c r="AN19">
        <v>49</v>
      </c>
      <c r="AO19" s="2">
        <f t="shared" ref="AO19:AQ34" si="15">100*AN19/$S19</f>
        <v>15.960912052117264</v>
      </c>
      <c r="AP19">
        <v>14</v>
      </c>
      <c r="AQ19" s="2">
        <f t="shared" si="15"/>
        <v>4.5602605863192185</v>
      </c>
      <c r="AR19">
        <v>4</v>
      </c>
      <c r="AS19" s="2">
        <f t="shared" si="11"/>
        <v>1.3029315960912051</v>
      </c>
      <c r="AT19" t="s">
        <v>54</v>
      </c>
    </row>
    <row r="20" spans="1:47" x14ac:dyDescent="0.4">
      <c r="A20" t="s">
        <v>49</v>
      </c>
      <c r="B20" t="s">
        <v>50</v>
      </c>
      <c r="C20" t="s">
        <v>51</v>
      </c>
      <c r="D20" t="s">
        <v>52</v>
      </c>
      <c r="E20" t="s">
        <v>72</v>
      </c>
      <c r="F20">
        <f t="shared" ca="1" si="3"/>
        <v>2702</v>
      </c>
      <c r="G20" t="s">
        <v>162</v>
      </c>
      <c r="H20">
        <v>689</v>
      </c>
      <c r="I20">
        <f>Дума_одномандатный[[#This Row],[Число избирателей, внесенных в список избирателей на момент окончания голосования]]</f>
        <v>689</v>
      </c>
      <c r="J20">
        <v>600</v>
      </c>
      <c r="K20">
        <v>0</v>
      </c>
      <c r="L20">
        <v>271</v>
      </c>
      <c r="M20">
        <v>74</v>
      </c>
      <c r="N20" s="2">
        <f t="shared" si="0"/>
        <v>50.072568940493468</v>
      </c>
      <c r="O20" s="2">
        <f t="shared" si="1"/>
        <v>10.740203193033382</v>
      </c>
      <c r="P20">
        <v>255</v>
      </c>
      <c r="Q20">
        <v>74</v>
      </c>
      <c r="R20">
        <v>271</v>
      </c>
      <c r="S20">
        <f t="shared" si="4"/>
        <v>345</v>
      </c>
      <c r="T20" s="2">
        <f t="shared" si="5"/>
        <v>21.44927536231884</v>
      </c>
      <c r="U20">
        <v>23</v>
      </c>
      <c r="V20" s="2">
        <f t="shared" si="6"/>
        <v>6.666666666666667</v>
      </c>
      <c r="W20">
        <v>322</v>
      </c>
      <c r="X20">
        <v>0</v>
      </c>
      <c r="Y20">
        <v>0</v>
      </c>
      <c r="Z20">
        <v>6</v>
      </c>
      <c r="AA20" s="2">
        <f t="shared" si="12"/>
        <v>1.7391304347826086</v>
      </c>
      <c r="AB20">
        <v>16</v>
      </c>
      <c r="AC20" s="2">
        <f t="shared" si="12"/>
        <v>4.63768115942029</v>
      </c>
      <c r="AD20">
        <v>30</v>
      </c>
      <c r="AE20" s="2">
        <f t="shared" si="13"/>
        <v>8.695652173913043</v>
      </c>
      <c r="AF20">
        <v>99</v>
      </c>
      <c r="AG20" s="2">
        <f t="shared" si="13"/>
        <v>28.695652173913043</v>
      </c>
      <c r="AH20">
        <v>40</v>
      </c>
      <c r="AI20" s="2">
        <f t="shared" si="14"/>
        <v>11.594202898550725</v>
      </c>
      <c r="AJ20">
        <v>47</v>
      </c>
      <c r="AK20" s="2">
        <f t="shared" si="14"/>
        <v>13.623188405797102</v>
      </c>
      <c r="AL20">
        <v>6</v>
      </c>
      <c r="AM20" s="2">
        <f t="shared" si="2"/>
        <v>1.7391304347826086</v>
      </c>
      <c r="AN20">
        <v>57</v>
      </c>
      <c r="AO20" s="2">
        <f t="shared" si="15"/>
        <v>16.521739130434781</v>
      </c>
      <c r="AP20">
        <v>14</v>
      </c>
      <c r="AQ20" s="2">
        <f t="shared" si="15"/>
        <v>4.0579710144927539</v>
      </c>
      <c r="AR20">
        <v>7</v>
      </c>
      <c r="AS20" s="2">
        <f t="shared" si="11"/>
        <v>2.0289855072463769</v>
      </c>
      <c r="AT20" t="s">
        <v>54</v>
      </c>
    </row>
    <row r="21" spans="1:47" s="6" customFormat="1" x14ac:dyDescent="0.4">
      <c r="A21" s="6" t="s">
        <v>49</v>
      </c>
      <c r="B21" s="6" t="s">
        <v>50</v>
      </c>
      <c r="C21" s="6" t="s">
        <v>51</v>
      </c>
      <c r="D21" s="6" t="s">
        <v>52</v>
      </c>
      <c r="E21" s="6" t="s">
        <v>73</v>
      </c>
      <c r="F21" s="6">
        <f t="shared" ca="1" si="3"/>
        <v>2703</v>
      </c>
      <c r="G21" t="s">
        <v>177</v>
      </c>
      <c r="H21" s="6">
        <v>221</v>
      </c>
      <c r="I21" s="6">
        <f>Дума_одномандатный[[#This Row],[Число избирателей, внесенных в список избирателей на момент окончания голосования]]</f>
        <v>221</v>
      </c>
      <c r="J21" s="6">
        <v>220</v>
      </c>
      <c r="K21" s="6">
        <v>0</v>
      </c>
      <c r="L21" s="6">
        <v>71</v>
      </c>
      <c r="M21" s="6">
        <v>45</v>
      </c>
      <c r="N21" s="7">
        <f t="shared" si="0"/>
        <v>52.488687782805428</v>
      </c>
      <c r="O21" s="7">
        <f t="shared" si="1"/>
        <v>20.361990950226243</v>
      </c>
      <c r="P21" s="6">
        <v>104</v>
      </c>
      <c r="Q21" s="6">
        <v>45</v>
      </c>
      <c r="R21" s="6">
        <v>71</v>
      </c>
      <c r="S21">
        <f t="shared" si="4"/>
        <v>116</v>
      </c>
      <c r="T21" s="2">
        <f t="shared" si="5"/>
        <v>38.793103448275865</v>
      </c>
      <c r="U21" s="6">
        <v>8</v>
      </c>
      <c r="V21" s="2">
        <f t="shared" si="6"/>
        <v>6.8965517241379306</v>
      </c>
      <c r="W21" s="6">
        <v>108</v>
      </c>
      <c r="X21" s="6">
        <v>0</v>
      </c>
      <c r="Y21" s="6">
        <v>0</v>
      </c>
      <c r="Z21" s="6">
        <v>5</v>
      </c>
      <c r="AA21" s="2">
        <f t="shared" si="12"/>
        <v>4.3103448275862073</v>
      </c>
      <c r="AB21" s="6">
        <v>5</v>
      </c>
      <c r="AC21" s="2">
        <f t="shared" si="12"/>
        <v>4.3103448275862073</v>
      </c>
      <c r="AD21" s="6">
        <v>9</v>
      </c>
      <c r="AE21" s="2">
        <f t="shared" si="13"/>
        <v>7.7586206896551726</v>
      </c>
      <c r="AF21" s="6">
        <v>44</v>
      </c>
      <c r="AG21" s="2">
        <f t="shared" si="13"/>
        <v>37.931034482758619</v>
      </c>
      <c r="AH21" s="6">
        <v>18</v>
      </c>
      <c r="AI21" s="2">
        <f t="shared" si="14"/>
        <v>15.517241379310345</v>
      </c>
      <c r="AJ21" s="6">
        <v>6</v>
      </c>
      <c r="AK21" s="2">
        <f t="shared" si="14"/>
        <v>5.1724137931034484</v>
      </c>
      <c r="AL21">
        <v>0</v>
      </c>
      <c r="AM21" s="2">
        <f t="shared" si="2"/>
        <v>0</v>
      </c>
      <c r="AN21" s="6">
        <v>10</v>
      </c>
      <c r="AO21" s="2">
        <f t="shared" si="15"/>
        <v>8.6206896551724146</v>
      </c>
      <c r="AP21" s="6">
        <v>6</v>
      </c>
      <c r="AQ21" s="2">
        <f t="shared" si="15"/>
        <v>5.1724137931034484</v>
      </c>
      <c r="AR21" s="6">
        <v>5</v>
      </c>
      <c r="AS21" s="2">
        <f t="shared" si="11"/>
        <v>4.3103448275862073</v>
      </c>
      <c r="AT21" s="6" t="s">
        <v>54</v>
      </c>
    </row>
    <row r="22" spans="1:47" x14ac:dyDescent="0.4">
      <c r="A22" t="s">
        <v>49</v>
      </c>
      <c r="B22" t="s">
        <v>50</v>
      </c>
      <c r="C22" t="s">
        <v>51</v>
      </c>
      <c r="D22" t="s">
        <v>52</v>
      </c>
      <c r="E22" t="s">
        <v>74</v>
      </c>
      <c r="F22">
        <f t="shared" ca="1" si="3"/>
        <v>2704</v>
      </c>
      <c r="G22" t="s">
        <v>163</v>
      </c>
      <c r="H22">
        <v>1272</v>
      </c>
      <c r="I22">
        <f>Дума_одномандатный[[#This Row],[Число избирателей, внесенных в список избирателей на момент окончания голосования]]</f>
        <v>1272</v>
      </c>
      <c r="J22">
        <v>1100</v>
      </c>
      <c r="K22">
        <v>0</v>
      </c>
      <c r="L22">
        <v>397</v>
      </c>
      <c r="M22">
        <v>66</v>
      </c>
      <c r="N22" s="2">
        <f t="shared" si="0"/>
        <v>36.399371069182386</v>
      </c>
      <c r="O22" s="2">
        <f t="shared" si="1"/>
        <v>5.1886792452830193</v>
      </c>
      <c r="P22">
        <v>637</v>
      </c>
      <c r="Q22">
        <v>66</v>
      </c>
      <c r="R22">
        <v>397</v>
      </c>
      <c r="S22">
        <f t="shared" si="4"/>
        <v>463</v>
      </c>
      <c r="T22" s="2">
        <f t="shared" si="5"/>
        <v>14.254859611231101</v>
      </c>
      <c r="U22">
        <v>41</v>
      </c>
      <c r="V22" s="2">
        <f t="shared" si="6"/>
        <v>8.8552915766738654</v>
      </c>
      <c r="W22">
        <v>422</v>
      </c>
      <c r="X22">
        <v>0</v>
      </c>
      <c r="Y22">
        <v>0</v>
      </c>
      <c r="Z22">
        <v>13</v>
      </c>
      <c r="AA22" s="2">
        <f t="shared" si="12"/>
        <v>2.8077753779697625</v>
      </c>
      <c r="AB22">
        <v>31</v>
      </c>
      <c r="AC22" s="2">
        <f t="shared" si="12"/>
        <v>6.6954643628509718</v>
      </c>
      <c r="AD22">
        <v>35</v>
      </c>
      <c r="AE22" s="2">
        <f t="shared" si="13"/>
        <v>7.5593952483801292</v>
      </c>
      <c r="AF22">
        <v>114</v>
      </c>
      <c r="AG22" s="2">
        <f t="shared" si="13"/>
        <v>24.622030237580994</v>
      </c>
      <c r="AH22">
        <v>37</v>
      </c>
      <c r="AI22" s="2">
        <f t="shared" si="14"/>
        <v>7.9913606911447088</v>
      </c>
      <c r="AJ22">
        <v>82</v>
      </c>
      <c r="AK22" s="2">
        <f t="shared" si="14"/>
        <v>17.710583153347731</v>
      </c>
      <c r="AL22">
        <v>12</v>
      </c>
      <c r="AM22" s="2">
        <f t="shared" si="2"/>
        <v>2.5917926565874732</v>
      </c>
      <c r="AN22">
        <v>71</v>
      </c>
      <c r="AO22" s="2">
        <f t="shared" si="15"/>
        <v>15.334773218142548</v>
      </c>
      <c r="AP22">
        <v>13</v>
      </c>
      <c r="AQ22" s="2">
        <f t="shared" si="15"/>
        <v>2.8077753779697625</v>
      </c>
      <c r="AR22">
        <v>14</v>
      </c>
      <c r="AS22" s="2">
        <f t="shared" si="11"/>
        <v>3.0237580993520519</v>
      </c>
      <c r="AT22" t="s">
        <v>54</v>
      </c>
    </row>
    <row r="23" spans="1:47" x14ac:dyDescent="0.4">
      <c r="A23" t="s">
        <v>49</v>
      </c>
      <c r="B23" t="s">
        <v>50</v>
      </c>
      <c r="C23" t="s">
        <v>51</v>
      </c>
      <c r="D23" t="s">
        <v>52</v>
      </c>
      <c r="E23" t="s">
        <v>75</v>
      </c>
      <c r="F23">
        <f t="shared" ca="1" si="3"/>
        <v>2705</v>
      </c>
      <c r="G23" t="s">
        <v>164</v>
      </c>
      <c r="H23">
        <v>809</v>
      </c>
      <c r="I23">
        <f>Дума_одномандатный[[#This Row],[Число избирателей, внесенных в список избирателей на момент окончания голосования]]</f>
        <v>809</v>
      </c>
      <c r="J23">
        <v>700</v>
      </c>
      <c r="K23">
        <v>0</v>
      </c>
      <c r="L23">
        <v>274</v>
      </c>
      <c r="M23">
        <v>141</v>
      </c>
      <c r="N23" s="2">
        <f t="shared" si="0"/>
        <v>51.297898640296665</v>
      </c>
      <c r="O23" s="2">
        <f t="shared" si="1"/>
        <v>17.428924598269468</v>
      </c>
      <c r="P23">
        <v>285</v>
      </c>
      <c r="Q23">
        <v>141</v>
      </c>
      <c r="R23">
        <v>274</v>
      </c>
      <c r="S23">
        <f t="shared" si="4"/>
        <v>415</v>
      </c>
      <c r="T23" s="2">
        <f t="shared" si="5"/>
        <v>33.975903614457835</v>
      </c>
      <c r="U23">
        <v>28</v>
      </c>
      <c r="V23" s="2">
        <f t="shared" si="6"/>
        <v>6.7469879518072293</v>
      </c>
      <c r="W23">
        <v>387</v>
      </c>
      <c r="X23">
        <v>0</v>
      </c>
      <c r="Y23">
        <v>0</v>
      </c>
      <c r="Z23">
        <v>11</v>
      </c>
      <c r="AA23" s="2">
        <f t="shared" si="12"/>
        <v>2.6506024096385543</v>
      </c>
      <c r="AB23">
        <v>47</v>
      </c>
      <c r="AC23" s="2">
        <f t="shared" si="12"/>
        <v>11.325301204819278</v>
      </c>
      <c r="AD23">
        <v>37</v>
      </c>
      <c r="AE23" s="2">
        <f t="shared" si="13"/>
        <v>8.9156626506024104</v>
      </c>
      <c r="AF23">
        <v>94</v>
      </c>
      <c r="AG23" s="2">
        <f t="shared" si="13"/>
        <v>22.650602409638555</v>
      </c>
      <c r="AH23">
        <v>49</v>
      </c>
      <c r="AI23" s="2">
        <f t="shared" si="14"/>
        <v>11.80722891566265</v>
      </c>
      <c r="AJ23">
        <v>56</v>
      </c>
      <c r="AK23" s="2">
        <f t="shared" si="14"/>
        <v>13.493975903614459</v>
      </c>
      <c r="AL23">
        <v>3</v>
      </c>
      <c r="AM23" s="2">
        <f t="shared" si="2"/>
        <v>0.72289156626506024</v>
      </c>
      <c r="AN23">
        <v>56</v>
      </c>
      <c r="AO23" s="2">
        <f t="shared" si="15"/>
        <v>13.493975903614459</v>
      </c>
      <c r="AP23">
        <v>29</v>
      </c>
      <c r="AQ23" s="2">
        <f t="shared" si="15"/>
        <v>6.9879518072289155</v>
      </c>
      <c r="AR23">
        <v>5</v>
      </c>
      <c r="AS23" s="2">
        <f t="shared" si="11"/>
        <v>1.2048192771084338</v>
      </c>
      <c r="AT23" t="s">
        <v>54</v>
      </c>
    </row>
    <row r="24" spans="1:47" x14ac:dyDescent="0.4">
      <c r="A24" t="s">
        <v>49</v>
      </c>
      <c r="B24" t="s">
        <v>50</v>
      </c>
      <c r="C24" t="s">
        <v>51</v>
      </c>
      <c r="D24" t="s">
        <v>52</v>
      </c>
      <c r="E24" t="s">
        <v>76</v>
      </c>
      <c r="F24">
        <f t="shared" ca="1" si="3"/>
        <v>2706</v>
      </c>
      <c r="G24" t="s">
        <v>165</v>
      </c>
      <c r="H24">
        <v>420</v>
      </c>
      <c r="I24">
        <f>Дума_одномандатный[[#This Row],[Число избирателей, внесенных в список избирателей на момент окончания голосования]]</f>
        <v>420</v>
      </c>
      <c r="J24">
        <v>400</v>
      </c>
      <c r="K24">
        <v>0</v>
      </c>
      <c r="L24">
        <v>158</v>
      </c>
      <c r="M24">
        <v>51</v>
      </c>
      <c r="N24" s="2">
        <f t="shared" si="0"/>
        <v>49.761904761904759</v>
      </c>
      <c r="O24" s="2">
        <f t="shared" si="1"/>
        <v>12.142857142857142</v>
      </c>
      <c r="P24">
        <v>191</v>
      </c>
      <c r="Q24">
        <v>51</v>
      </c>
      <c r="R24">
        <v>158</v>
      </c>
      <c r="S24">
        <f t="shared" si="4"/>
        <v>209</v>
      </c>
      <c r="T24" s="2">
        <f t="shared" si="5"/>
        <v>24.401913875598087</v>
      </c>
      <c r="U24">
        <v>11</v>
      </c>
      <c r="V24" s="2">
        <f t="shared" si="6"/>
        <v>5.2631578947368425</v>
      </c>
      <c r="W24">
        <v>198</v>
      </c>
      <c r="X24">
        <v>0</v>
      </c>
      <c r="Y24">
        <v>0</v>
      </c>
      <c r="Z24">
        <v>7</v>
      </c>
      <c r="AA24" s="2">
        <f t="shared" si="12"/>
        <v>3.3492822966507179</v>
      </c>
      <c r="AB24">
        <v>14</v>
      </c>
      <c r="AC24" s="2">
        <f t="shared" si="12"/>
        <v>6.6985645933014357</v>
      </c>
      <c r="AD24">
        <v>18</v>
      </c>
      <c r="AE24" s="2">
        <f t="shared" si="13"/>
        <v>8.6124401913875595</v>
      </c>
      <c r="AF24">
        <v>56</v>
      </c>
      <c r="AG24" s="2">
        <f t="shared" si="13"/>
        <v>26.794258373205743</v>
      </c>
      <c r="AH24">
        <v>16</v>
      </c>
      <c r="AI24" s="2">
        <f t="shared" si="14"/>
        <v>7.6555023923444976</v>
      </c>
      <c r="AJ24">
        <v>21</v>
      </c>
      <c r="AK24" s="2">
        <f t="shared" si="14"/>
        <v>10.047846889952153</v>
      </c>
      <c r="AL24">
        <v>6</v>
      </c>
      <c r="AM24" s="2">
        <f t="shared" si="2"/>
        <v>2.8708133971291865</v>
      </c>
      <c r="AN24">
        <v>48</v>
      </c>
      <c r="AO24" s="2">
        <f t="shared" si="15"/>
        <v>22.966507177033492</v>
      </c>
      <c r="AP24">
        <v>6</v>
      </c>
      <c r="AQ24" s="2">
        <f t="shared" si="15"/>
        <v>2.8708133971291865</v>
      </c>
      <c r="AR24">
        <v>6</v>
      </c>
      <c r="AS24" s="2">
        <f t="shared" si="11"/>
        <v>2.8708133971291865</v>
      </c>
      <c r="AT24" t="s">
        <v>54</v>
      </c>
    </row>
    <row r="25" spans="1:47" x14ac:dyDescent="0.4">
      <c r="A25" t="s">
        <v>49</v>
      </c>
      <c r="B25" t="s">
        <v>50</v>
      </c>
      <c r="C25" t="s">
        <v>51</v>
      </c>
      <c r="D25" t="s">
        <v>52</v>
      </c>
      <c r="E25" t="s">
        <v>77</v>
      </c>
      <c r="F25">
        <f t="shared" ca="1" si="3"/>
        <v>2707</v>
      </c>
      <c r="G25" t="s">
        <v>166</v>
      </c>
      <c r="H25">
        <v>1192</v>
      </c>
      <c r="I25">
        <f>Дума_одномандатный[[#This Row],[Число избирателей, внесенных в список избирателей на момент окончания голосования]]</f>
        <v>1192</v>
      </c>
      <c r="J25">
        <v>1000</v>
      </c>
      <c r="K25">
        <v>0</v>
      </c>
      <c r="L25">
        <v>348</v>
      </c>
      <c r="M25">
        <v>48</v>
      </c>
      <c r="N25" s="2">
        <f t="shared" si="0"/>
        <v>33.221476510067113</v>
      </c>
      <c r="O25" s="2">
        <f t="shared" si="1"/>
        <v>4.026845637583893</v>
      </c>
      <c r="P25">
        <v>604</v>
      </c>
      <c r="Q25">
        <v>48</v>
      </c>
      <c r="R25">
        <v>348</v>
      </c>
      <c r="S25">
        <f t="shared" si="4"/>
        <v>396</v>
      </c>
      <c r="T25" s="2">
        <f t="shared" si="5"/>
        <v>12.121212121212121</v>
      </c>
      <c r="U25">
        <v>28</v>
      </c>
      <c r="V25" s="2">
        <f t="shared" si="6"/>
        <v>7.0707070707070709</v>
      </c>
      <c r="W25">
        <v>368</v>
      </c>
      <c r="X25">
        <v>0</v>
      </c>
      <c r="Y25">
        <v>0</v>
      </c>
      <c r="Z25">
        <v>16</v>
      </c>
      <c r="AA25" s="2">
        <f t="shared" si="12"/>
        <v>4.0404040404040407</v>
      </c>
      <c r="AB25">
        <v>25</v>
      </c>
      <c r="AC25" s="2">
        <f t="shared" si="12"/>
        <v>6.3131313131313131</v>
      </c>
      <c r="AD25">
        <v>26</v>
      </c>
      <c r="AE25" s="2">
        <f t="shared" si="13"/>
        <v>6.5656565656565657</v>
      </c>
      <c r="AF25">
        <v>116</v>
      </c>
      <c r="AG25" s="2">
        <f t="shared" si="13"/>
        <v>29.292929292929294</v>
      </c>
      <c r="AH25">
        <v>41</v>
      </c>
      <c r="AI25" s="2">
        <f t="shared" si="14"/>
        <v>10.353535353535353</v>
      </c>
      <c r="AJ25">
        <v>49</v>
      </c>
      <c r="AK25" s="2">
        <f t="shared" si="14"/>
        <v>12.373737373737374</v>
      </c>
      <c r="AL25">
        <v>11</v>
      </c>
      <c r="AM25" s="2">
        <f t="shared" si="2"/>
        <v>2.7777777777777777</v>
      </c>
      <c r="AN25">
        <v>57</v>
      </c>
      <c r="AO25" s="2">
        <f t="shared" si="15"/>
        <v>14.393939393939394</v>
      </c>
      <c r="AP25">
        <v>13</v>
      </c>
      <c r="AQ25" s="2">
        <f t="shared" si="15"/>
        <v>3.2828282828282829</v>
      </c>
      <c r="AR25">
        <v>14</v>
      </c>
      <c r="AS25" s="2">
        <f t="shared" si="11"/>
        <v>3.5353535353535355</v>
      </c>
      <c r="AT25" t="s">
        <v>54</v>
      </c>
    </row>
    <row r="26" spans="1:47" x14ac:dyDescent="0.4">
      <c r="A26" t="s">
        <v>49</v>
      </c>
      <c r="B26" t="s">
        <v>50</v>
      </c>
      <c r="C26" t="s">
        <v>51</v>
      </c>
      <c r="D26" t="s">
        <v>52</v>
      </c>
      <c r="E26" t="s">
        <v>78</v>
      </c>
      <c r="F26">
        <f t="shared" ca="1" si="3"/>
        <v>2708</v>
      </c>
      <c r="G26" t="s">
        <v>167</v>
      </c>
      <c r="H26">
        <v>1042</v>
      </c>
      <c r="I26">
        <f>Дума_одномандатный[[#This Row],[Число избирателей, внесенных в список избирателей на момент окончания голосования]]</f>
        <v>1042</v>
      </c>
      <c r="J26">
        <v>900</v>
      </c>
      <c r="K26">
        <v>0</v>
      </c>
      <c r="L26">
        <v>288</v>
      </c>
      <c r="M26">
        <v>92</v>
      </c>
      <c r="N26" s="2">
        <f t="shared" si="0"/>
        <v>36.468330134357004</v>
      </c>
      <c r="O26" s="2">
        <f t="shared" si="1"/>
        <v>8.8291746641074855</v>
      </c>
      <c r="P26">
        <v>520</v>
      </c>
      <c r="Q26">
        <v>92</v>
      </c>
      <c r="R26">
        <v>288</v>
      </c>
      <c r="S26">
        <f t="shared" si="4"/>
        <v>380</v>
      </c>
      <c r="T26" s="2">
        <f t="shared" si="5"/>
        <v>24.210526315789473</v>
      </c>
      <c r="U26">
        <v>26</v>
      </c>
      <c r="V26" s="2">
        <f t="shared" si="6"/>
        <v>6.8421052631578947</v>
      </c>
      <c r="W26">
        <v>354</v>
      </c>
      <c r="X26">
        <v>0</v>
      </c>
      <c r="Y26">
        <v>0</v>
      </c>
      <c r="Z26">
        <v>9</v>
      </c>
      <c r="AA26" s="2">
        <f t="shared" si="12"/>
        <v>2.3684210526315788</v>
      </c>
      <c r="AB26">
        <v>12</v>
      </c>
      <c r="AC26" s="2">
        <f t="shared" si="12"/>
        <v>3.1578947368421053</v>
      </c>
      <c r="AD26">
        <v>30</v>
      </c>
      <c r="AE26" s="2">
        <f t="shared" si="13"/>
        <v>7.8947368421052628</v>
      </c>
      <c r="AF26">
        <v>88</v>
      </c>
      <c r="AG26" s="2">
        <f t="shared" si="13"/>
        <v>23.157894736842106</v>
      </c>
      <c r="AH26">
        <v>56</v>
      </c>
      <c r="AI26" s="2">
        <f t="shared" si="14"/>
        <v>14.736842105263158</v>
      </c>
      <c r="AJ26">
        <v>52</v>
      </c>
      <c r="AK26" s="2">
        <f t="shared" si="14"/>
        <v>13.684210526315789</v>
      </c>
      <c r="AL26">
        <v>2</v>
      </c>
      <c r="AM26" s="2">
        <f t="shared" si="2"/>
        <v>0.52631578947368418</v>
      </c>
      <c r="AN26">
        <v>86</v>
      </c>
      <c r="AO26" s="2">
        <f t="shared" si="15"/>
        <v>22.631578947368421</v>
      </c>
      <c r="AP26">
        <v>16</v>
      </c>
      <c r="AQ26" s="2">
        <f t="shared" si="15"/>
        <v>4.2105263157894735</v>
      </c>
      <c r="AR26">
        <v>3</v>
      </c>
      <c r="AS26" s="2">
        <f t="shared" si="11"/>
        <v>0.78947368421052633</v>
      </c>
      <c r="AT26" t="s">
        <v>54</v>
      </c>
    </row>
    <row r="27" spans="1:47" x14ac:dyDescent="0.4">
      <c r="A27" t="s">
        <v>49</v>
      </c>
      <c r="B27" t="s">
        <v>50</v>
      </c>
      <c r="C27" t="s">
        <v>51</v>
      </c>
      <c r="D27" t="s">
        <v>52</v>
      </c>
      <c r="E27" t="s">
        <v>79</v>
      </c>
      <c r="F27">
        <f t="shared" ca="1" si="3"/>
        <v>2709</v>
      </c>
      <c r="G27" t="s">
        <v>167</v>
      </c>
      <c r="H27">
        <v>1435</v>
      </c>
      <c r="I27">
        <f>Дума_одномандатный[[#This Row],[Число избирателей, внесенных в список избирателей на момент окончания голосования]]</f>
        <v>1435</v>
      </c>
      <c r="J27">
        <v>1300</v>
      </c>
      <c r="K27">
        <v>0</v>
      </c>
      <c r="L27">
        <v>422</v>
      </c>
      <c r="M27">
        <v>60</v>
      </c>
      <c r="N27" s="2">
        <f t="shared" si="0"/>
        <v>33.588850174216027</v>
      </c>
      <c r="O27" s="2">
        <f t="shared" si="1"/>
        <v>4.1811846689895473</v>
      </c>
      <c r="P27">
        <v>818</v>
      </c>
      <c r="Q27">
        <v>60</v>
      </c>
      <c r="R27">
        <v>421</v>
      </c>
      <c r="S27">
        <f t="shared" si="4"/>
        <v>481</v>
      </c>
      <c r="T27" s="2">
        <f t="shared" si="5"/>
        <v>12.474012474012474</v>
      </c>
      <c r="U27">
        <v>34</v>
      </c>
      <c r="V27" s="2">
        <f t="shared" si="6"/>
        <v>7.0686070686070686</v>
      </c>
      <c r="W27">
        <v>447</v>
      </c>
      <c r="X27">
        <v>0</v>
      </c>
      <c r="Y27">
        <v>0</v>
      </c>
      <c r="Z27">
        <v>5</v>
      </c>
      <c r="AA27" s="2">
        <f t="shared" si="12"/>
        <v>1.0395010395010396</v>
      </c>
      <c r="AB27">
        <v>30</v>
      </c>
      <c r="AC27" s="2">
        <f t="shared" si="12"/>
        <v>6.2370062370062369</v>
      </c>
      <c r="AD27">
        <v>38</v>
      </c>
      <c r="AE27" s="2">
        <f t="shared" si="13"/>
        <v>7.9002079002079002</v>
      </c>
      <c r="AF27">
        <v>137</v>
      </c>
      <c r="AG27" s="2">
        <f t="shared" si="13"/>
        <v>28.482328482328484</v>
      </c>
      <c r="AH27">
        <v>51</v>
      </c>
      <c r="AI27" s="2">
        <f t="shared" si="14"/>
        <v>10.602910602910603</v>
      </c>
      <c r="AJ27">
        <v>56</v>
      </c>
      <c r="AK27" s="2">
        <f t="shared" si="14"/>
        <v>11.642411642411643</v>
      </c>
      <c r="AL27">
        <v>10</v>
      </c>
      <c r="AM27" s="2">
        <f t="shared" si="2"/>
        <v>2.0790020790020791</v>
      </c>
      <c r="AN27">
        <v>98</v>
      </c>
      <c r="AO27" s="2">
        <f t="shared" si="15"/>
        <v>20.374220374220375</v>
      </c>
      <c r="AP27">
        <v>13</v>
      </c>
      <c r="AQ27" s="2">
        <f t="shared" si="15"/>
        <v>2.7027027027027026</v>
      </c>
      <c r="AR27">
        <v>9</v>
      </c>
      <c r="AS27" s="2">
        <f t="shared" si="11"/>
        <v>1.8711018711018712</v>
      </c>
      <c r="AT27" t="s">
        <v>54</v>
      </c>
    </row>
    <row r="28" spans="1:47" x14ac:dyDescent="0.4">
      <c r="A28" t="s">
        <v>49</v>
      </c>
      <c r="B28" t="s">
        <v>50</v>
      </c>
      <c r="C28" t="s">
        <v>51</v>
      </c>
      <c r="D28" t="s">
        <v>52</v>
      </c>
      <c r="E28" t="s">
        <v>80</v>
      </c>
      <c r="F28">
        <f t="shared" ca="1" si="3"/>
        <v>2710</v>
      </c>
      <c r="G28" t="s">
        <v>167</v>
      </c>
      <c r="H28">
        <v>1008</v>
      </c>
      <c r="I28">
        <f>Дума_одномандатный[[#This Row],[Число избирателей, внесенных в список избирателей на момент окончания голосования]]</f>
        <v>1008</v>
      </c>
      <c r="J28">
        <v>900</v>
      </c>
      <c r="K28">
        <v>0</v>
      </c>
      <c r="L28">
        <v>305</v>
      </c>
      <c r="M28">
        <v>39</v>
      </c>
      <c r="N28" s="2">
        <f t="shared" si="0"/>
        <v>34.126984126984127</v>
      </c>
      <c r="O28" s="2">
        <f t="shared" si="1"/>
        <v>3.8690476190476191</v>
      </c>
      <c r="P28">
        <v>556</v>
      </c>
      <c r="Q28">
        <v>39</v>
      </c>
      <c r="R28">
        <v>305</v>
      </c>
      <c r="S28">
        <f t="shared" si="4"/>
        <v>344</v>
      </c>
      <c r="T28" s="2">
        <f t="shared" si="5"/>
        <v>11.337209302325581</v>
      </c>
      <c r="U28">
        <v>37</v>
      </c>
      <c r="V28" s="2">
        <f t="shared" si="6"/>
        <v>10.755813953488373</v>
      </c>
      <c r="W28">
        <v>307</v>
      </c>
      <c r="X28">
        <v>0</v>
      </c>
      <c r="Y28">
        <v>0</v>
      </c>
      <c r="Z28">
        <v>6</v>
      </c>
      <c r="AA28" s="2">
        <f t="shared" si="12"/>
        <v>1.7441860465116279</v>
      </c>
      <c r="AB28">
        <v>9</v>
      </c>
      <c r="AC28" s="2">
        <f t="shared" si="12"/>
        <v>2.6162790697674421</v>
      </c>
      <c r="AD28">
        <v>30</v>
      </c>
      <c r="AE28" s="2">
        <f t="shared" si="13"/>
        <v>8.720930232558139</v>
      </c>
      <c r="AF28">
        <v>82</v>
      </c>
      <c r="AG28" s="2">
        <f t="shared" si="13"/>
        <v>23.837209302325583</v>
      </c>
      <c r="AH28">
        <v>34</v>
      </c>
      <c r="AI28" s="2">
        <f t="shared" si="14"/>
        <v>9.8837209302325579</v>
      </c>
      <c r="AJ28">
        <v>36</v>
      </c>
      <c r="AK28" s="2">
        <f t="shared" si="14"/>
        <v>10.465116279069768</v>
      </c>
      <c r="AL28">
        <v>7</v>
      </c>
      <c r="AM28" s="2">
        <f t="shared" si="2"/>
        <v>2.0348837209302326</v>
      </c>
      <c r="AN28">
        <v>81</v>
      </c>
      <c r="AO28" s="2">
        <f t="shared" si="15"/>
        <v>23.546511627906977</v>
      </c>
      <c r="AP28">
        <v>13</v>
      </c>
      <c r="AQ28" s="2">
        <f t="shared" si="15"/>
        <v>3.7790697674418605</v>
      </c>
      <c r="AR28">
        <v>9</v>
      </c>
      <c r="AS28" s="2">
        <f t="shared" si="11"/>
        <v>2.6162790697674421</v>
      </c>
      <c r="AT28" t="s">
        <v>54</v>
      </c>
    </row>
    <row r="29" spans="1:47" x14ac:dyDescent="0.4">
      <c r="A29" t="s">
        <v>49</v>
      </c>
      <c r="B29" t="s">
        <v>50</v>
      </c>
      <c r="C29" t="s">
        <v>51</v>
      </c>
      <c r="D29" t="s">
        <v>52</v>
      </c>
      <c r="E29" t="s">
        <v>81</v>
      </c>
      <c r="F29">
        <f t="shared" ca="1" si="3"/>
        <v>2711</v>
      </c>
      <c r="G29" t="s">
        <v>168</v>
      </c>
      <c r="H29">
        <v>441</v>
      </c>
      <c r="I29">
        <f>Дума_одномандатный[[#This Row],[Число избирателей, внесенных в список избирателей на момент окончания голосования]]</f>
        <v>441</v>
      </c>
      <c r="J29">
        <v>400</v>
      </c>
      <c r="K29">
        <v>0</v>
      </c>
      <c r="L29">
        <v>126</v>
      </c>
      <c r="M29">
        <v>68</v>
      </c>
      <c r="N29" s="2">
        <f t="shared" si="0"/>
        <v>43.990929705215422</v>
      </c>
      <c r="O29" s="2">
        <f t="shared" si="1"/>
        <v>15.419501133786849</v>
      </c>
      <c r="P29">
        <v>206</v>
      </c>
      <c r="Q29">
        <v>68</v>
      </c>
      <c r="R29">
        <v>126</v>
      </c>
      <c r="S29">
        <f t="shared" si="4"/>
        <v>194</v>
      </c>
      <c r="T29" s="2">
        <f t="shared" si="5"/>
        <v>35.051546391752581</v>
      </c>
      <c r="U29">
        <v>20</v>
      </c>
      <c r="V29" s="2">
        <f t="shared" si="6"/>
        <v>10.309278350515465</v>
      </c>
      <c r="W29">
        <v>174</v>
      </c>
      <c r="X29">
        <v>0</v>
      </c>
      <c r="Y29">
        <v>0</v>
      </c>
      <c r="Z29">
        <v>9</v>
      </c>
      <c r="AA29" s="2">
        <f t="shared" si="12"/>
        <v>4.6391752577319592</v>
      </c>
      <c r="AB29">
        <v>8</v>
      </c>
      <c r="AC29" s="2">
        <f t="shared" si="12"/>
        <v>4.1237113402061851</v>
      </c>
      <c r="AD29">
        <v>11</v>
      </c>
      <c r="AE29" s="2">
        <f t="shared" si="13"/>
        <v>5.6701030927835054</v>
      </c>
      <c r="AF29">
        <v>60</v>
      </c>
      <c r="AG29" s="2">
        <f t="shared" si="13"/>
        <v>30.927835051546392</v>
      </c>
      <c r="AH29">
        <v>19</v>
      </c>
      <c r="AI29" s="2">
        <f t="shared" si="14"/>
        <v>9.7938144329896915</v>
      </c>
      <c r="AJ29">
        <v>15</v>
      </c>
      <c r="AK29" s="2">
        <f t="shared" si="14"/>
        <v>7.731958762886598</v>
      </c>
      <c r="AL29">
        <v>3</v>
      </c>
      <c r="AM29" s="2">
        <f t="shared" si="2"/>
        <v>1.5463917525773196</v>
      </c>
      <c r="AN29">
        <v>33</v>
      </c>
      <c r="AO29" s="2">
        <f t="shared" si="15"/>
        <v>17.010309278350515</v>
      </c>
      <c r="AP29">
        <v>11</v>
      </c>
      <c r="AQ29" s="2">
        <f t="shared" si="15"/>
        <v>5.6701030927835054</v>
      </c>
      <c r="AR29">
        <v>5</v>
      </c>
      <c r="AS29" s="2">
        <f t="shared" si="11"/>
        <v>2.5773195876288661</v>
      </c>
      <c r="AT29" t="s">
        <v>54</v>
      </c>
    </row>
    <row r="30" spans="1:47" x14ac:dyDescent="0.4">
      <c r="A30" t="s">
        <v>49</v>
      </c>
      <c r="B30" t="s">
        <v>50</v>
      </c>
      <c r="C30" t="s">
        <v>51</v>
      </c>
      <c r="D30" t="s">
        <v>52</v>
      </c>
      <c r="E30" t="s">
        <v>82</v>
      </c>
      <c r="F30">
        <f t="shared" ca="1" si="3"/>
        <v>2712</v>
      </c>
      <c r="G30" t="s">
        <v>169</v>
      </c>
      <c r="H30">
        <v>1196</v>
      </c>
      <c r="I30">
        <f>Дума_одномандатный[[#This Row],[Число избирателей, внесенных в список избирателей на момент окончания голосования]]</f>
        <v>1196</v>
      </c>
      <c r="J30">
        <v>1000</v>
      </c>
      <c r="K30">
        <v>0</v>
      </c>
      <c r="L30">
        <v>482</v>
      </c>
      <c r="M30">
        <v>39</v>
      </c>
      <c r="N30" s="2">
        <f t="shared" si="0"/>
        <v>43.561872909698998</v>
      </c>
      <c r="O30" s="2">
        <f t="shared" si="1"/>
        <v>3.2608695652173911</v>
      </c>
      <c r="P30">
        <v>479</v>
      </c>
      <c r="Q30">
        <v>39</v>
      </c>
      <c r="R30">
        <v>482</v>
      </c>
      <c r="S30">
        <f t="shared" si="4"/>
        <v>521</v>
      </c>
      <c r="T30" s="2">
        <f t="shared" si="5"/>
        <v>7.4856046065259116</v>
      </c>
      <c r="U30">
        <v>48</v>
      </c>
      <c r="V30" s="2">
        <f t="shared" si="6"/>
        <v>9.2130518234165066</v>
      </c>
      <c r="W30">
        <v>473</v>
      </c>
      <c r="X30">
        <v>0</v>
      </c>
      <c r="Y30">
        <v>0</v>
      </c>
      <c r="Z30">
        <v>14</v>
      </c>
      <c r="AA30" s="2">
        <f t="shared" si="12"/>
        <v>2.6871401151631478</v>
      </c>
      <c r="AB30">
        <v>29</v>
      </c>
      <c r="AC30" s="2">
        <f t="shared" si="12"/>
        <v>5.5662188099808061</v>
      </c>
      <c r="AD30">
        <v>44</v>
      </c>
      <c r="AE30" s="2">
        <f t="shared" si="13"/>
        <v>8.4452975047984644</v>
      </c>
      <c r="AF30">
        <v>148</v>
      </c>
      <c r="AG30" s="2">
        <f t="shared" si="13"/>
        <v>28.406909788867562</v>
      </c>
      <c r="AH30">
        <v>49</v>
      </c>
      <c r="AI30" s="2">
        <f t="shared" si="14"/>
        <v>9.4049904030710181</v>
      </c>
      <c r="AJ30">
        <v>52</v>
      </c>
      <c r="AK30" s="2">
        <f t="shared" si="14"/>
        <v>9.9808061420345489</v>
      </c>
      <c r="AL30">
        <v>8</v>
      </c>
      <c r="AM30" s="2">
        <f t="shared" si="2"/>
        <v>1.5355086372360844</v>
      </c>
      <c r="AN30">
        <v>92</v>
      </c>
      <c r="AO30" s="2">
        <f t="shared" si="15"/>
        <v>17.658349328214971</v>
      </c>
      <c r="AP30">
        <v>21</v>
      </c>
      <c r="AQ30" s="2">
        <f t="shared" si="15"/>
        <v>4.0307101727447217</v>
      </c>
      <c r="AR30">
        <v>16</v>
      </c>
      <c r="AS30" s="2">
        <f t="shared" si="11"/>
        <v>3.0710172744721689</v>
      </c>
      <c r="AT30" t="s">
        <v>54</v>
      </c>
    </row>
    <row r="31" spans="1:47" x14ac:dyDescent="0.4">
      <c r="A31" t="s">
        <v>49</v>
      </c>
      <c r="B31" t="s">
        <v>50</v>
      </c>
      <c r="C31" t="s">
        <v>51</v>
      </c>
      <c r="D31" t="s">
        <v>52</v>
      </c>
      <c r="E31" t="s">
        <v>83</v>
      </c>
      <c r="F31">
        <f t="shared" ca="1" si="3"/>
        <v>2713</v>
      </c>
      <c r="G31" t="s">
        <v>170</v>
      </c>
      <c r="H31">
        <v>2752</v>
      </c>
      <c r="I31">
        <f>Дума_одномандатный[[#This Row],[Число избирателей, внесенных в список избирателей на момент окончания голосования]]</f>
        <v>2752</v>
      </c>
      <c r="J31">
        <v>2500</v>
      </c>
      <c r="K31">
        <v>0</v>
      </c>
      <c r="L31">
        <v>916</v>
      </c>
      <c r="M31">
        <v>133</v>
      </c>
      <c r="N31" s="2">
        <f t="shared" si="0"/>
        <v>38.117732558139537</v>
      </c>
      <c r="O31" s="2">
        <f t="shared" si="1"/>
        <v>4.8328488372093021</v>
      </c>
      <c r="P31">
        <v>1451</v>
      </c>
      <c r="Q31">
        <v>133</v>
      </c>
      <c r="R31">
        <v>916</v>
      </c>
      <c r="S31">
        <f t="shared" si="4"/>
        <v>1049</v>
      </c>
      <c r="T31" s="2">
        <f t="shared" si="5"/>
        <v>12.678741658722593</v>
      </c>
      <c r="U31">
        <v>67</v>
      </c>
      <c r="V31" s="2">
        <f t="shared" si="6"/>
        <v>6.3870352716873215</v>
      </c>
      <c r="W31">
        <v>982</v>
      </c>
      <c r="X31">
        <v>0</v>
      </c>
      <c r="Y31">
        <v>0</v>
      </c>
      <c r="Z31">
        <v>49</v>
      </c>
      <c r="AA31" s="2">
        <f t="shared" si="12"/>
        <v>4.6711153479504288</v>
      </c>
      <c r="AB31">
        <v>65</v>
      </c>
      <c r="AC31" s="2">
        <f t="shared" si="12"/>
        <v>6.1963775023832222</v>
      </c>
      <c r="AD31">
        <v>76</v>
      </c>
      <c r="AE31" s="2">
        <f t="shared" si="13"/>
        <v>7.244995233555767</v>
      </c>
      <c r="AF31">
        <v>263</v>
      </c>
      <c r="AG31" s="2">
        <f t="shared" si="13"/>
        <v>25.071496663489036</v>
      </c>
      <c r="AH31">
        <v>115</v>
      </c>
      <c r="AI31" s="2">
        <f t="shared" si="14"/>
        <v>10.962821734985701</v>
      </c>
      <c r="AJ31">
        <v>113</v>
      </c>
      <c r="AK31" s="2">
        <f t="shared" si="14"/>
        <v>10.772163965681601</v>
      </c>
      <c r="AL31">
        <v>33</v>
      </c>
      <c r="AM31" s="2">
        <f t="shared" si="2"/>
        <v>3.1458531935176359</v>
      </c>
      <c r="AN31">
        <v>176</v>
      </c>
      <c r="AO31" s="2">
        <f t="shared" si="15"/>
        <v>16.777883698760725</v>
      </c>
      <c r="AP31">
        <v>58</v>
      </c>
      <c r="AQ31" s="2">
        <f t="shared" si="15"/>
        <v>5.5290753098188752</v>
      </c>
      <c r="AR31">
        <v>34</v>
      </c>
      <c r="AS31" s="2">
        <f t="shared" si="11"/>
        <v>3.2411820781696856</v>
      </c>
      <c r="AT31" t="s">
        <v>54</v>
      </c>
    </row>
    <row r="32" spans="1:47" x14ac:dyDescent="0.4">
      <c r="A32" t="s">
        <v>49</v>
      </c>
      <c r="B32" t="s">
        <v>50</v>
      </c>
      <c r="C32" t="s">
        <v>51</v>
      </c>
      <c r="D32" t="s">
        <v>52</v>
      </c>
      <c r="E32" t="s">
        <v>84</v>
      </c>
      <c r="F32">
        <f t="shared" ca="1" si="3"/>
        <v>2714</v>
      </c>
      <c r="G32" t="s">
        <v>171</v>
      </c>
      <c r="H32">
        <v>836</v>
      </c>
      <c r="I32">
        <f>Дума_одномандатный[[#This Row],[Число избирателей, внесенных в список избирателей на момент окончания голосования]]</f>
        <v>836</v>
      </c>
      <c r="J32">
        <v>700</v>
      </c>
      <c r="K32">
        <v>0</v>
      </c>
      <c r="L32">
        <v>224</v>
      </c>
      <c r="M32">
        <v>40</v>
      </c>
      <c r="N32" s="2">
        <f t="shared" si="0"/>
        <v>31.578947368421051</v>
      </c>
      <c r="O32" s="2">
        <f t="shared" si="1"/>
        <v>4.7846889952153111</v>
      </c>
      <c r="P32">
        <v>436</v>
      </c>
      <c r="Q32">
        <v>40</v>
      </c>
      <c r="R32">
        <v>224</v>
      </c>
      <c r="S32">
        <f t="shared" si="4"/>
        <v>264</v>
      </c>
      <c r="T32" s="2">
        <f t="shared" si="5"/>
        <v>15.151515151515152</v>
      </c>
      <c r="U32">
        <v>16</v>
      </c>
      <c r="V32" s="2">
        <f t="shared" si="6"/>
        <v>6.0606060606060606</v>
      </c>
      <c r="W32">
        <v>248</v>
      </c>
      <c r="X32">
        <v>0</v>
      </c>
      <c r="Y32">
        <v>0</v>
      </c>
      <c r="Z32">
        <v>11</v>
      </c>
      <c r="AA32" s="2">
        <f t="shared" si="12"/>
        <v>4.166666666666667</v>
      </c>
      <c r="AB32">
        <v>26</v>
      </c>
      <c r="AC32" s="2">
        <f t="shared" si="12"/>
        <v>9.8484848484848477</v>
      </c>
      <c r="AD32">
        <v>28</v>
      </c>
      <c r="AE32" s="2">
        <f t="shared" si="13"/>
        <v>10.606060606060606</v>
      </c>
      <c r="AF32">
        <v>63</v>
      </c>
      <c r="AG32" s="2">
        <f t="shared" si="13"/>
        <v>23.863636363636363</v>
      </c>
      <c r="AH32">
        <v>27</v>
      </c>
      <c r="AI32" s="2">
        <f t="shared" si="14"/>
        <v>10.227272727272727</v>
      </c>
      <c r="AJ32">
        <v>22</v>
      </c>
      <c r="AK32" s="2">
        <f t="shared" si="14"/>
        <v>8.3333333333333339</v>
      </c>
      <c r="AL32">
        <v>6</v>
      </c>
      <c r="AM32" s="2">
        <f t="shared" si="2"/>
        <v>2.2727272727272729</v>
      </c>
      <c r="AN32">
        <v>49</v>
      </c>
      <c r="AO32" s="2">
        <f t="shared" si="15"/>
        <v>18.560606060606062</v>
      </c>
      <c r="AP32">
        <v>9</v>
      </c>
      <c r="AQ32" s="2">
        <f t="shared" si="15"/>
        <v>3.4090909090909092</v>
      </c>
      <c r="AR32">
        <v>7</v>
      </c>
      <c r="AS32" s="2">
        <f t="shared" si="11"/>
        <v>2.6515151515151514</v>
      </c>
      <c r="AT32" t="s">
        <v>54</v>
      </c>
      <c r="AU32">
        <v>1</v>
      </c>
    </row>
    <row r="33" spans="1:46" x14ac:dyDescent="0.4">
      <c r="A33" t="s">
        <v>49</v>
      </c>
      <c r="B33" t="s">
        <v>50</v>
      </c>
      <c r="C33" t="s">
        <v>51</v>
      </c>
      <c r="D33" t="s">
        <v>52</v>
      </c>
      <c r="E33" t="s">
        <v>85</v>
      </c>
      <c r="F33">
        <f t="shared" ca="1" si="3"/>
        <v>2715</v>
      </c>
      <c r="G33" t="s">
        <v>171</v>
      </c>
      <c r="H33">
        <v>906</v>
      </c>
      <c r="I33">
        <f>Дума_одномандатный[[#This Row],[Число избирателей, внесенных в список избирателей на момент окончания голосования]]</f>
        <v>906</v>
      </c>
      <c r="J33">
        <v>700</v>
      </c>
      <c r="K33">
        <v>0</v>
      </c>
      <c r="L33">
        <v>303</v>
      </c>
      <c r="M33">
        <v>74</v>
      </c>
      <c r="N33" s="2">
        <f t="shared" si="0"/>
        <v>41.611479028697573</v>
      </c>
      <c r="O33" s="2">
        <f t="shared" si="1"/>
        <v>8.1677704194260485</v>
      </c>
      <c r="P33">
        <v>323</v>
      </c>
      <c r="Q33">
        <v>74</v>
      </c>
      <c r="R33">
        <v>303</v>
      </c>
      <c r="S33">
        <f t="shared" si="4"/>
        <v>377</v>
      </c>
      <c r="T33" s="2">
        <f t="shared" si="5"/>
        <v>19.628647214854112</v>
      </c>
      <c r="U33">
        <v>39</v>
      </c>
      <c r="V33" s="2">
        <f t="shared" si="6"/>
        <v>10.344827586206897</v>
      </c>
      <c r="W33">
        <v>338</v>
      </c>
      <c r="X33">
        <v>0</v>
      </c>
      <c r="Y33">
        <v>0</v>
      </c>
      <c r="Z33">
        <v>18</v>
      </c>
      <c r="AA33" s="2">
        <f t="shared" si="12"/>
        <v>4.7745358090185679</v>
      </c>
      <c r="AB33">
        <v>19</v>
      </c>
      <c r="AC33" s="2">
        <f t="shared" si="12"/>
        <v>5.0397877984084882</v>
      </c>
      <c r="AD33">
        <v>22</v>
      </c>
      <c r="AE33" s="2">
        <f t="shared" si="13"/>
        <v>5.8355437665782492</v>
      </c>
      <c r="AF33">
        <v>100</v>
      </c>
      <c r="AG33" s="2">
        <f t="shared" si="13"/>
        <v>26.525198938992041</v>
      </c>
      <c r="AH33">
        <v>42</v>
      </c>
      <c r="AI33" s="2">
        <f t="shared" si="14"/>
        <v>11.140583554376658</v>
      </c>
      <c r="AJ33">
        <v>50</v>
      </c>
      <c r="AK33" s="2">
        <f t="shared" si="14"/>
        <v>13.262599469496021</v>
      </c>
      <c r="AL33">
        <v>10</v>
      </c>
      <c r="AM33" s="2">
        <f t="shared" si="2"/>
        <v>2.6525198938992043</v>
      </c>
      <c r="AN33">
        <v>52</v>
      </c>
      <c r="AO33" s="2">
        <f t="shared" si="15"/>
        <v>13.793103448275861</v>
      </c>
      <c r="AP33">
        <v>12</v>
      </c>
      <c r="AQ33" s="2">
        <f t="shared" si="15"/>
        <v>3.183023872679045</v>
      </c>
      <c r="AR33">
        <v>13</v>
      </c>
      <c r="AS33" s="2">
        <f t="shared" si="11"/>
        <v>3.4482758620689653</v>
      </c>
      <c r="AT33" t="s">
        <v>54</v>
      </c>
    </row>
    <row r="34" spans="1:46" x14ac:dyDescent="0.4">
      <c r="A34" t="s">
        <v>49</v>
      </c>
      <c r="B34" t="s">
        <v>50</v>
      </c>
      <c r="C34" t="s">
        <v>51</v>
      </c>
      <c r="D34" t="s">
        <v>52</v>
      </c>
      <c r="E34" t="s">
        <v>86</v>
      </c>
      <c r="F34">
        <f t="shared" ca="1" si="3"/>
        <v>2716</v>
      </c>
      <c r="G34" t="s">
        <v>172</v>
      </c>
      <c r="H34">
        <v>1770</v>
      </c>
      <c r="I34">
        <f>Дума_одномандатный[[#This Row],[Число избирателей, внесенных в список избирателей на момент окончания голосования]]</f>
        <v>1770</v>
      </c>
      <c r="J34">
        <v>1200</v>
      </c>
      <c r="K34">
        <v>0</v>
      </c>
      <c r="L34">
        <v>702</v>
      </c>
      <c r="M34">
        <v>15</v>
      </c>
      <c r="N34" s="2">
        <f t="shared" si="0"/>
        <v>40.508474576271183</v>
      </c>
      <c r="O34" s="2">
        <f t="shared" si="1"/>
        <v>0.84745762711864403</v>
      </c>
      <c r="P34">
        <v>483</v>
      </c>
      <c r="Q34">
        <v>15</v>
      </c>
      <c r="R34">
        <v>702</v>
      </c>
      <c r="S34">
        <f t="shared" si="4"/>
        <v>717</v>
      </c>
      <c r="T34" s="2">
        <f t="shared" si="5"/>
        <v>2.0920502092050208</v>
      </c>
      <c r="U34">
        <v>54</v>
      </c>
      <c r="V34" s="2">
        <f t="shared" si="6"/>
        <v>7.531380753138075</v>
      </c>
      <c r="W34">
        <v>663</v>
      </c>
      <c r="X34">
        <v>0</v>
      </c>
      <c r="Y34">
        <v>0</v>
      </c>
      <c r="Z34">
        <v>32</v>
      </c>
      <c r="AA34" s="2">
        <f t="shared" si="12"/>
        <v>4.4630404463040447</v>
      </c>
      <c r="AB34">
        <v>45</v>
      </c>
      <c r="AC34" s="2">
        <f t="shared" si="12"/>
        <v>6.2761506276150625</v>
      </c>
      <c r="AD34">
        <v>59</v>
      </c>
      <c r="AE34" s="2">
        <f t="shared" si="13"/>
        <v>8.2287308228730822</v>
      </c>
      <c r="AF34">
        <v>239</v>
      </c>
      <c r="AG34" s="2">
        <f t="shared" si="13"/>
        <v>33.333333333333336</v>
      </c>
      <c r="AH34">
        <v>79</v>
      </c>
      <c r="AI34" s="2">
        <f t="shared" si="14"/>
        <v>11.018131101813109</v>
      </c>
      <c r="AJ34">
        <v>51</v>
      </c>
      <c r="AK34" s="2">
        <f t="shared" si="14"/>
        <v>7.1129707112970708</v>
      </c>
      <c r="AL34">
        <v>16</v>
      </c>
      <c r="AM34" s="2">
        <f t="shared" si="2"/>
        <v>2.2315202231520224</v>
      </c>
      <c r="AN34">
        <v>88</v>
      </c>
      <c r="AO34" s="2">
        <f t="shared" si="15"/>
        <v>12.273361227336123</v>
      </c>
      <c r="AP34">
        <v>33</v>
      </c>
      <c r="AQ34" s="2">
        <f t="shared" si="15"/>
        <v>4.6025104602510458</v>
      </c>
      <c r="AR34">
        <v>21</v>
      </c>
      <c r="AS34" s="2">
        <f t="shared" si="11"/>
        <v>2.9288702928870292</v>
      </c>
      <c r="AT34" t="s">
        <v>54</v>
      </c>
    </row>
    <row r="35" spans="1:46" x14ac:dyDescent="0.4">
      <c r="A35" t="s">
        <v>49</v>
      </c>
      <c r="B35" t="s">
        <v>50</v>
      </c>
      <c r="C35" t="s">
        <v>51</v>
      </c>
      <c r="D35" t="s">
        <v>52</v>
      </c>
      <c r="E35" t="s">
        <v>87</v>
      </c>
      <c r="F35">
        <f t="shared" ca="1" si="3"/>
        <v>2717</v>
      </c>
      <c r="G35" t="s">
        <v>155</v>
      </c>
      <c r="H35">
        <v>1205</v>
      </c>
      <c r="I35">
        <f>Дума_одномандатный[[#This Row],[Число избирателей, внесенных в список избирателей на момент окончания голосования]]</f>
        <v>1205</v>
      </c>
      <c r="J35">
        <v>1100</v>
      </c>
      <c r="K35">
        <v>0</v>
      </c>
      <c r="L35">
        <v>426</v>
      </c>
      <c r="M35">
        <v>41</v>
      </c>
      <c r="N35" s="2">
        <f t="shared" si="0"/>
        <v>38.755186721991699</v>
      </c>
      <c r="O35" s="2">
        <f t="shared" si="1"/>
        <v>3.4024896265560165</v>
      </c>
      <c r="P35">
        <v>633</v>
      </c>
      <c r="Q35">
        <v>41</v>
      </c>
      <c r="R35">
        <v>426</v>
      </c>
      <c r="S35">
        <f t="shared" si="4"/>
        <v>467</v>
      </c>
      <c r="T35" s="2">
        <f t="shared" si="5"/>
        <v>8.7794432548179877</v>
      </c>
      <c r="U35">
        <v>31</v>
      </c>
      <c r="V35" s="2">
        <f t="shared" si="6"/>
        <v>6.6381156316916492</v>
      </c>
      <c r="W35">
        <v>436</v>
      </c>
      <c r="X35">
        <v>0</v>
      </c>
      <c r="Y35">
        <v>0</v>
      </c>
      <c r="Z35">
        <v>19</v>
      </c>
      <c r="AA35" s="2">
        <f t="shared" ref="AA35:AC39" si="16">100*Z35/$S35</f>
        <v>4.0685224839400425</v>
      </c>
      <c r="AB35">
        <v>22</v>
      </c>
      <c r="AC35" s="2">
        <f t="shared" si="16"/>
        <v>4.7109207708779444</v>
      </c>
      <c r="AD35">
        <v>41</v>
      </c>
      <c r="AE35" s="2">
        <f t="shared" ref="AE35:AG39" si="17">100*AD35/$S35</f>
        <v>8.7794432548179877</v>
      </c>
      <c r="AF35">
        <v>110</v>
      </c>
      <c r="AG35" s="2">
        <f t="shared" si="17"/>
        <v>23.554603854389722</v>
      </c>
      <c r="AH35">
        <v>49</v>
      </c>
      <c r="AI35" s="2">
        <f t="shared" ref="AI35:AK39" si="18">100*AH35/$S35</f>
        <v>10.492505353319057</v>
      </c>
      <c r="AJ35">
        <v>74</v>
      </c>
      <c r="AK35" s="2">
        <f t="shared" si="18"/>
        <v>15.845824411134904</v>
      </c>
      <c r="AL35">
        <v>17</v>
      </c>
      <c r="AM35" s="2">
        <f t="shared" si="2"/>
        <v>3.6402569593147751</v>
      </c>
      <c r="AN35">
        <v>86</v>
      </c>
      <c r="AO35" s="2">
        <f t="shared" ref="AO35:AQ39" si="19">100*AN35/$S35</f>
        <v>18.41541755888651</v>
      </c>
      <c r="AP35">
        <v>11</v>
      </c>
      <c r="AQ35" s="2">
        <f t="shared" si="19"/>
        <v>2.3554603854389722</v>
      </c>
      <c r="AR35">
        <v>7</v>
      </c>
      <c r="AS35" s="2">
        <f t="shared" si="11"/>
        <v>1.4989293361884368</v>
      </c>
      <c r="AT35" t="s">
        <v>54</v>
      </c>
    </row>
    <row r="36" spans="1:46" x14ac:dyDescent="0.4">
      <c r="A36" t="s">
        <v>49</v>
      </c>
      <c r="B36" t="s">
        <v>50</v>
      </c>
      <c r="C36" t="s">
        <v>51</v>
      </c>
      <c r="D36" t="s">
        <v>52</v>
      </c>
      <c r="E36" t="s">
        <v>88</v>
      </c>
      <c r="F36">
        <f t="shared" ca="1" si="3"/>
        <v>2718</v>
      </c>
      <c r="G36" t="s">
        <v>173</v>
      </c>
      <c r="H36">
        <v>963</v>
      </c>
      <c r="I36">
        <f>Дума_одномандатный[[#This Row],[Число избирателей, внесенных в список избирателей на момент окончания голосования]]</f>
        <v>963</v>
      </c>
      <c r="J36">
        <v>800</v>
      </c>
      <c r="K36">
        <v>0</v>
      </c>
      <c r="L36">
        <v>235</v>
      </c>
      <c r="M36">
        <v>24</v>
      </c>
      <c r="N36" s="2">
        <f t="shared" si="0"/>
        <v>26.895119418483905</v>
      </c>
      <c r="O36" s="2">
        <f t="shared" si="1"/>
        <v>2.4922118380062304</v>
      </c>
      <c r="P36">
        <v>541</v>
      </c>
      <c r="Q36">
        <v>23</v>
      </c>
      <c r="R36">
        <v>235</v>
      </c>
      <c r="S36">
        <f t="shared" si="4"/>
        <v>258</v>
      </c>
      <c r="T36" s="2">
        <f t="shared" si="5"/>
        <v>8.9147286821705425</v>
      </c>
      <c r="U36">
        <v>22</v>
      </c>
      <c r="V36" s="2">
        <f t="shared" si="6"/>
        <v>8.5271317829457356</v>
      </c>
      <c r="W36">
        <v>236</v>
      </c>
      <c r="X36">
        <v>0</v>
      </c>
      <c r="Y36">
        <v>0</v>
      </c>
      <c r="Z36">
        <v>8</v>
      </c>
      <c r="AA36" s="2">
        <f t="shared" si="16"/>
        <v>3.1007751937984498</v>
      </c>
      <c r="AB36">
        <v>18</v>
      </c>
      <c r="AC36" s="2">
        <f t="shared" si="16"/>
        <v>6.9767441860465116</v>
      </c>
      <c r="AD36">
        <v>33</v>
      </c>
      <c r="AE36" s="2">
        <f t="shared" si="17"/>
        <v>12.790697674418604</v>
      </c>
      <c r="AF36">
        <v>74</v>
      </c>
      <c r="AG36" s="2">
        <f t="shared" si="17"/>
        <v>28.68217054263566</v>
      </c>
      <c r="AH36">
        <v>17</v>
      </c>
      <c r="AI36" s="2">
        <f t="shared" si="18"/>
        <v>6.5891472868217056</v>
      </c>
      <c r="AJ36">
        <v>17</v>
      </c>
      <c r="AK36" s="2">
        <f t="shared" si="18"/>
        <v>6.5891472868217056</v>
      </c>
      <c r="AL36">
        <v>6</v>
      </c>
      <c r="AM36" s="2">
        <f t="shared" si="2"/>
        <v>2.3255813953488373</v>
      </c>
      <c r="AN36">
        <v>47</v>
      </c>
      <c r="AO36" s="2">
        <f t="shared" si="19"/>
        <v>18.217054263565892</v>
      </c>
      <c r="AP36">
        <v>10</v>
      </c>
      <c r="AQ36" s="2">
        <f t="shared" si="19"/>
        <v>3.8759689922480618</v>
      </c>
      <c r="AR36">
        <v>6</v>
      </c>
      <c r="AS36" s="2">
        <f t="shared" si="11"/>
        <v>2.3255813953488373</v>
      </c>
      <c r="AT36" t="s">
        <v>54</v>
      </c>
    </row>
    <row r="37" spans="1:46" x14ac:dyDescent="0.4">
      <c r="A37" t="s">
        <v>49</v>
      </c>
      <c r="B37" t="s">
        <v>50</v>
      </c>
      <c r="C37" t="s">
        <v>51</v>
      </c>
      <c r="D37" t="s">
        <v>52</v>
      </c>
      <c r="E37" t="s">
        <v>89</v>
      </c>
      <c r="F37">
        <f t="shared" ca="1" si="3"/>
        <v>2719</v>
      </c>
      <c r="G37" t="s">
        <v>174</v>
      </c>
      <c r="H37">
        <v>665</v>
      </c>
      <c r="I37">
        <f>Дума_одномандатный[[#This Row],[Число избирателей, внесенных в список избирателей на момент окончания голосования]]</f>
        <v>665</v>
      </c>
      <c r="J37">
        <v>600</v>
      </c>
      <c r="K37">
        <v>0</v>
      </c>
      <c r="L37">
        <v>201</v>
      </c>
      <c r="M37">
        <v>46</v>
      </c>
      <c r="N37" s="2">
        <f t="shared" si="0"/>
        <v>37.142857142857146</v>
      </c>
      <c r="O37" s="2">
        <f t="shared" si="1"/>
        <v>6.9172932330827068</v>
      </c>
      <c r="P37">
        <v>353</v>
      </c>
      <c r="Q37">
        <v>46</v>
      </c>
      <c r="R37">
        <v>201</v>
      </c>
      <c r="S37">
        <f t="shared" si="4"/>
        <v>247</v>
      </c>
      <c r="T37" s="2">
        <f>100*Q37/S37</f>
        <v>18.623481781376519</v>
      </c>
      <c r="U37">
        <v>19</v>
      </c>
      <c r="V37" s="2">
        <f t="shared" si="6"/>
        <v>7.6923076923076925</v>
      </c>
      <c r="W37">
        <v>228</v>
      </c>
      <c r="X37">
        <v>0</v>
      </c>
      <c r="Y37">
        <v>0</v>
      </c>
      <c r="Z37">
        <v>10</v>
      </c>
      <c r="AA37" s="2">
        <f t="shared" si="16"/>
        <v>4.048582995951417</v>
      </c>
      <c r="AB37">
        <v>15</v>
      </c>
      <c r="AC37" s="2">
        <f t="shared" si="16"/>
        <v>6.0728744939271255</v>
      </c>
      <c r="AD37">
        <v>18</v>
      </c>
      <c r="AE37" s="2">
        <f t="shared" si="17"/>
        <v>7.287449392712551</v>
      </c>
      <c r="AF37">
        <v>63</v>
      </c>
      <c r="AG37" s="2">
        <f t="shared" si="17"/>
        <v>25.506072874493928</v>
      </c>
      <c r="AH37">
        <v>19</v>
      </c>
      <c r="AI37" s="2">
        <f t="shared" si="18"/>
        <v>7.6923076923076925</v>
      </c>
      <c r="AJ37">
        <v>27</v>
      </c>
      <c r="AK37" s="2">
        <f t="shared" si="18"/>
        <v>10.931174089068826</v>
      </c>
      <c r="AL37">
        <v>5</v>
      </c>
      <c r="AM37" s="2">
        <f t="shared" si="2"/>
        <v>2.0242914979757085</v>
      </c>
      <c r="AN37">
        <v>54</v>
      </c>
      <c r="AO37" s="2">
        <f t="shared" si="19"/>
        <v>21.862348178137651</v>
      </c>
      <c r="AP37">
        <v>11</v>
      </c>
      <c r="AQ37" s="2">
        <f t="shared" si="19"/>
        <v>4.4534412955465585</v>
      </c>
      <c r="AR37">
        <v>6</v>
      </c>
      <c r="AS37" s="2">
        <f t="shared" si="11"/>
        <v>2.42914979757085</v>
      </c>
      <c r="AT37" t="s">
        <v>54</v>
      </c>
    </row>
    <row r="38" spans="1:46" x14ac:dyDescent="0.4">
      <c r="A38" t="s">
        <v>49</v>
      </c>
      <c r="B38" t="s">
        <v>50</v>
      </c>
      <c r="C38" t="s">
        <v>51</v>
      </c>
      <c r="D38" t="s">
        <v>52</v>
      </c>
      <c r="E38" t="s">
        <v>90</v>
      </c>
      <c r="F38">
        <f t="shared" ca="1" si="3"/>
        <v>2720</v>
      </c>
      <c r="G38" t="s">
        <v>175</v>
      </c>
      <c r="H38">
        <v>1408</v>
      </c>
      <c r="I38">
        <f>Дума_одномандатный[[#This Row],[Число избирателей, внесенных в список избирателей на момент окончания голосования]]</f>
        <v>1408</v>
      </c>
      <c r="J38">
        <v>1300</v>
      </c>
      <c r="K38">
        <v>0</v>
      </c>
      <c r="L38">
        <v>398</v>
      </c>
      <c r="M38">
        <v>18</v>
      </c>
      <c r="N38" s="2">
        <f t="shared" si="0"/>
        <v>29.545454545454547</v>
      </c>
      <c r="O38" s="2">
        <f t="shared" si="1"/>
        <v>1.2784090909090908</v>
      </c>
      <c r="P38">
        <v>884</v>
      </c>
      <c r="Q38">
        <v>18</v>
      </c>
      <c r="R38">
        <v>398</v>
      </c>
      <c r="S38">
        <f t="shared" si="4"/>
        <v>416</v>
      </c>
      <c r="T38" s="2">
        <f t="shared" si="5"/>
        <v>4.3269230769230766</v>
      </c>
      <c r="U38">
        <v>27</v>
      </c>
      <c r="V38" s="2">
        <f t="shared" si="6"/>
        <v>6.490384615384615</v>
      </c>
      <c r="W38">
        <v>389</v>
      </c>
      <c r="X38">
        <v>0</v>
      </c>
      <c r="Y38">
        <v>0</v>
      </c>
      <c r="Z38">
        <v>10</v>
      </c>
      <c r="AA38" s="2">
        <f t="shared" si="16"/>
        <v>2.4038461538461537</v>
      </c>
      <c r="AB38">
        <v>23</v>
      </c>
      <c r="AC38" s="2">
        <f t="shared" si="16"/>
        <v>5.5288461538461542</v>
      </c>
      <c r="AD38">
        <v>34</v>
      </c>
      <c r="AE38" s="2">
        <f t="shared" si="17"/>
        <v>8.1730769230769234</v>
      </c>
      <c r="AF38">
        <v>106</v>
      </c>
      <c r="AG38" s="2">
        <f t="shared" si="17"/>
        <v>25.48076923076923</v>
      </c>
      <c r="AH38">
        <v>37</v>
      </c>
      <c r="AI38" s="2">
        <f t="shared" si="18"/>
        <v>8.8942307692307701</v>
      </c>
      <c r="AJ38">
        <v>45</v>
      </c>
      <c r="AK38" s="2">
        <f t="shared" si="18"/>
        <v>10.817307692307692</v>
      </c>
      <c r="AL38">
        <v>15</v>
      </c>
      <c r="AM38" s="2">
        <f t="shared" si="2"/>
        <v>3.6057692307692308</v>
      </c>
      <c r="AN38">
        <v>83</v>
      </c>
      <c r="AO38" s="2">
        <f t="shared" si="19"/>
        <v>19.951923076923077</v>
      </c>
      <c r="AP38">
        <v>23</v>
      </c>
      <c r="AQ38" s="2">
        <f t="shared" si="19"/>
        <v>5.5288461538461542</v>
      </c>
      <c r="AR38">
        <v>13</v>
      </c>
      <c r="AS38" s="2">
        <f t="shared" si="11"/>
        <v>3.125</v>
      </c>
      <c r="AT38" t="s">
        <v>54</v>
      </c>
    </row>
    <row r="39" spans="1:46" x14ac:dyDescent="0.4">
      <c r="A39" t="s">
        <v>49</v>
      </c>
      <c r="B39" t="s">
        <v>50</v>
      </c>
      <c r="C39" t="s">
        <v>51</v>
      </c>
      <c r="D39" t="s">
        <v>52</v>
      </c>
      <c r="E39" t="s">
        <v>91</v>
      </c>
      <c r="F39">
        <f t="shared" ca="1" si="3"/>
        <v>2721</v>
      </c>
      <c r="G39" t="s">
        <v>173</v>
      </c>
      <c r="H39">
        <v>1460</v>
      </c>
      <c r="I39">
        <f>Дума_одномандатный[[#This Row],[Число избирателей, внесенных в список избирателей на момент окончания голосования]]</f>
        <v>1460</v>
      </c>
      <c r="J39">
        <v>1300</v>
      </c>
      <c r="K39">
        <v>0</v>
      </c>
      <c r="L39">
        <v>520</v>
      </c>
      <c r="M39">
        <v>8</v>
      </c>
      <c r="N39" s="2">
        <f t="shared" si="0"/>
        <v>36.164383561643838</v>
      </c>
      <c r="O39" s="2">
        <f t="shared" si="1"/>
        <v>0.54794520547945202</v>
      </c>
      <c r="P39">
        <v>772</v>
      </c>
      <c r="Q39">
        <v>8</v>
      </c>
      <c r="R39">
        <v>520</v>
      </c>
      <c r="S39">
        <f t="shared" si="4"/>
        <v>528</v>
      </c>
      <c r="T39" s="2">
        <f t="shared" si="5"/>
        <v>1.5151515151515151</v>
      </c>
      <c r="U39">
        <v>48</v>
      </c>
      <c r="V39" s="2">
        <f t="shared" si="6"/>
        <v>9.0909090909090917</v>
      </c>
      <c r="W39">
        <v>480</v>
      </c>
      <c r="X39">
        <v>0</v>
      </c>
      <c r="Y39">
        <v>0</v>
      </c>
      <c r="Z39">
        <v>10</v>
      </c>
      <c r="AA39" s="2">
        <f t="shared" si="16"/>
        <v>1.893939393939394</v>
      </c>
      <c r="AB39">
        <v>27</v>
      </c>
      <c r="AC39" s="2">
        <f t="shared" si="16"/>
        <v>5.1136363636363633</v>
      </c>
      <c r="AD39">
        <v>67</v>
      </c>
      <c r="AE39" s="2">
        <f t="shared" si="17"/>
        <v>12.689393939393939</v>
      </c>
      <c r="AF39">
        <v>145</v>
      </c>
      <c r="AG39" s="2">
        <f t="shared" si="17"/>
        <v>27.462121212121211</v>
      </c>
      <c r="AH39">
        <v>59</v>
      </c>
      <c r="AI39" s="2">
        <f t="shared" si="18"/>
        <v>11.174242424242424</v>
      </c>
      <c r="AJ39">
        <v>49</v>
      </c>
      <c r="AK39" s="2">
        <f t="shared" si="18"/>
        <v>9.2803030303030312</v>
      </c>
      <c r="AL39">
        <v>12</v>
      </c>
      <c r="AM39" s="2">
        <f t="shared" si="2"/>
        <v>2.2727272727272729</v>
      </c>
      <c r="AN39">
        <v>81</v>
      </c>
      <c r="AO39" s="2">
        <f t="shared" si="19"/>
        <v>15.340909090909092</v>
      </c>
      <c r="AP39">
        <v>16</v>
      </c>
      <c r="AQ39" s="2">
        <f t="shared" si="19"/>
        <v>3.0303030303030303</v>
      </c>
      <c r="AR39">
        <v>14</v>
      </c>
      <c r="AS39" s="2">
        <f t="shared" si="11"/>
        <v>2.6515151515151514</v>
      </c>
      <c r="AT39" t="s">
        <v>54</v>
      </c>
    </row>
    <row r="40" spans="1:46" x14ac:dyDescent="0.4">
      <c r="A40" t="s">
        <v>149</v>
      </c>
      <c r="F40">
        <f ca="1">SUBTOTAL(103,Дума_одномандатный[УИК])</f>
        <v>38</v>
      </c>
      <c r="H40">
        <f>SUBTOTAL(109,Дума_одномандатный[Число избирателей, внесенных в список избирателей на момент окончания голосования])</f>
        <v>52065</v>
      </c>
      <c r="L40">
        <f>SUBTOTAL(109,Дума_одномандатный[Число избирательных бюллетеней, выданных в помещении для голосования в день голосования])</f>
        <v>17791</v>
      </c>
      <c r="M40">
        <f>SUBTOTAL(109,Дума_одномандатный[Число избирательных бюллетеней, выданных вне помещения для голосования в день голосования])</f>
        <v>1662</v>
      </c>
      <c r="N40"/>
      <c r="O40"/>
      <c r="S40">
        <f>SUBTOTAL(109,Дума_одномандатный[Обнаружено])</f>
        <v>19428</v>
      </c>
      <c r="T40"/>
      <c r="V40"/>
      <c r="Z40">
        <f>SUBTOTAL(109,Дума_одномандатный[Дуленков Алексей Николаевич])</f>
        <v>570</v>
      </c>
      <c r="AA40"/>
      <c r="AB40">
        <f>SUBTOTAL(109,Дума_одномандатный[Калимуллин Руслан Рамилевич])</f>
        <v>1131</v>
      </c>
      <c r="AC40"/>
      <c r="AD40">
        <f>SUBTOTAL(109,Дума_одномандатный[Кумохин Александр Геннадиевич])</f>
        <v>1726</v>
      </c>
      <c r="AE40"/>
      <c r="AF40">
        <f>SUBTOTAL(109,Дума_одномандатный[Майданов Денис Васильевич])</f>
        <v>5090</v>
      </c>
      <c r="AG40"/>
      <c r="AH40">
        <f>SUBTOTAL(109,Дума_одномандатный[Пархоменко Дмитрий Владимирович])</f>
        <v>1849</v>
      </c>
      <c r="AI40"/>
      <c r="AJ40">
        <f>SUBTOTAL(109,Дума_одномандатный[Степанов Федор Александрович])</f>
        <v>2152</v>
      </c>
      <c r="AK40"/>
      <c r="AL40">
        <f>SUBTOTAL(109,Дума_одномандатный[Сукязян Артур Вадимович])</f>
        <v>479</v>
      </c>
      <c r="AM40"/>
      <c r="AN40">
        <f>SUBTOTAL(109,Дума_одномандатный[Теняев Сергей Александрович])</f>
        <v>3518</v>
      </c>
      <c r="AO40"/>
      <c r="AP40">
        <f>SUBTOTAL(109,Дума_одномандатный[Ханафиев Жаудат Габдулганиевич])</f>
        <v>805</v>
      </c>
      <c r="AQ40"/>
      <c r="AR40">
        <f>SUBTOTAL(109,Дума_одномандатный[Шерягин Владимир Геннадьевич])</f>
        <v>513</v>
      </c>
      <c r="AS40"/>
    </row>
    <row r="41" spans="1:46" x14ac:dyDescent="0.4">
      <c r="A41" s="2"/>
      <c r="B41" s="2"/>
      <c r="C41" s="2"/>
      <c r="D41" s="2"/>
      <c r="E41" s="2"/>
      <c r="F41" s="2"/>
      <c r="G41" s="2"/>
      <c r="H41" s="2"/>
      <c r="I41" s="2"/>
      <c r="J41" s="2"/>
      <c r="K41" s="2"/>
      <c r="L41" s="2" t="s">
        <v>92</v>
      </c>
      <c r="M41" s="2">
        <f>100*(L40+M40)/H40</f>
        <v>37.362911744934216</v>
      </c>
      <c r="P41" s="2"/>
      <c r="Q41" s="2"/>
      <c r="R41" s="2"/>
      <c r="S41" s="2"/>
      <c r="U41" s="2"/>
      <c r="W41" s="2"/>
      <c r="X41" s="2"/>
      <c r="Y41" s="2"/>
      <c r="Z41" s="2">
        <f>100*Z40/$S40</f>
        <v>2.9339098208770844</v>
      </c>
      <c r="AB41" s="2">
        <f>100*AB40/$S40</f>
        <v>5.8214947498455833</v>
      </c>
      <c r="AD41" s="2">
        <f>100*AD40/$S40</f>
        <v>8.8840848260242939</v>
      </c>
      <c r="AF41" s="2">
        <f>100*AF40/$S40</f>
        <v>26.199299979411158</v>
      </c>
      <c r="AH41" s="2">
        <f>100*AH40/$S40</f>
        <v>9.5171916821082974</v>
      </c>
      <c r="AJ41" s="2">
        <f>100*AJ40/$S40</f>
        <v>11.07679637636401</v>
      </c>
      <c r="AL41" s="2">
        <f>100*AL40/$S40</f>
        <v>2.4655136915791642</v>
      </c>
      <c r="AN41" s="2">
        <f>100*AN40/$S40</f>
        <v>18.107885526044885</v>
      </c>
      <c r="AP41" s="2">
        <f>100*AP40/$S40</f>
        <v>4.1435042207123738</v>
      </c>
      <c r="AR41" s="2">
        <f>100*AR40/$S40</f>
        <v>2.6405188387893763</v>
      </c>
      <c r="AT41" s="2"/>
    </row>
  </sheetData>
  <phoneticPr fontId="3" type="noConversion"/>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1D17D-0503-4D46-9F1F-4682865F59D3}">
  <dimension ref="B1:AM41"/>
  <sheetViews>
    <sheetView topLeftCell="F1" zoomScale="70" zoomScaleNormal="70" workbookViewId="0">
      <pane ySplit="1" topLeftCell="A27" activePane="bottomLeft" state="frozen"/>
      <selection pane="bottomLeft" activeCell="AB58" sqref="AB58"/>
    </sheetView>
  </sheetViews>
  <sheetFormatPr defaultRowHeight="14.15" x14ac:dyDescent="0.4"/>
  <cols>
    <col min="1" max="1" width="6.23046875" customWidth="1"/>
    <col min="2" max="6" width="6.3046875" customWidth="1"/>
    <col min="7" max="7" width="16.765625" customWidth="1"/>
    <col min="8" max="13" width="6.3046875" customWidth="1"/>
    <col min="14" max="15" width="6.3046875" style="2" customWidth="1"/>
    <col min="16" max="19" width="6.3046875" customWidth="1"/>
    <col min="20" max="20" width="6.3046875" style="2" customWidth="1"/>
    <col min="21" max="21" width="6.3046875" customWidth="1"/>
    <col min="22" max="22" width="6.3046875" style="2" customWidth="1"/>
    <col min="23" max="26" width="6.3046875" customWidth="1"/>
    <col min="27" max="27" width="6.3046875" style="2" customWidth="1"/>
    <col min="28" max="28" width="6.3046875" customWidth="1"/>
    <col min="29" max="29" width="6.3046875" style="2" customWidth="1"/>
    <col min="30" max="30" width="6.3046875" customWidth="1"/>
    <col min="31" max="31" width="6.3046875" style="2" customWidth="1"/>
    <col min="32" max="32" width="6.3046875" customWidth="1"/>
    <col min="33" max="33" width="6.3046875" style="2" customWidth="1"/>
    <col min="34" max="34" width="6.3046875" customWidth="1"/>
    <col min="35" max="35" width="6.3046875" style="2" customWidth="1"/>
    <col min="36" max="36" width="6.3046875" customWidth="1"/>
    <col min="37" max="37" width="6.3046875" style="2" customWidth="1"/>
    <col min="38" max="39" width="6.3046875" customWidth="1"/>
  </cols>
  <sheetData>
    <row r="1" spans="2:39" x14ac:dyDescent="0.4">
      <c r="B1" t="s">
        <v>0</v>
      </c>
      <c r="C1" t="s">
        <v>2</v>
      </c>
      <c r="D1" t="s">
        <v>3</v>
      </c>
      <c r="E1" t="s">
        <v>4</v>
      </c>
      <c r="F1" s="4" t="s">
        <v>152</v>
      </c>
      <c r="G1" s="4" t="s">
        <v>158</v>
      </c>
      <c r="H1" t="s">
        <v>93</v>
      </c>
      <c r="I1" t="s">
        <v>178</v>
      </c>
      <c r="J1" t="s">
        <v>94</v>
      </c>
      <c r="K1" t="s">
        <v>176</v>
      </c>
      <c r="L1" t="s">
        <v>95</v>
      </c>
      <c r="M1" t="s">
        <v>96</v>
      </c>
      <c r="N1" s="2" t="s">
        <v>10</v>
      </c>
      <c r="O1" s="2" t="s">
        <v>147</v>
      </c>
      <c r="P1" t="s">
        <v>97</v>
      </c>
      <c r="Q1" t="s">
        <v>98</v>
      </c>
      <c r="R1" t="s">
        <v>99</v>
      </c>
      <c r="S1" t="s">
        <v>15</v>
      </c>
      <c r="T1" s="5" t="s">
        <v>11</v>
      </c>
      <c r="U1" t="s">
        <v>100</v>
      </c>
      <c r="V1" s="5" t="s">
        <v>148</v>
      </c>
      <c r="W1" t="s">
        <v>101</v>
      </c>
      <c r="X1" t="s">
        <v>102</v>
      </c>
      <c r="Y1" t="s">
        <v>103</v>
      </c>
      <c r="Z1" t="s">
        <v>135</v>
      </c>
      <c r="AA1" s="2" t="s">
        <v>136</v>
      </c>
      <c r="AB1" t="s">
        <v>137</v>
      </c>
      <c r="AC1" t="s">
        <v>138</v>
      </c>
      <c r="AD1" t="s">
        <v>139</v>
      </c>
      <c r="AE1" t="s">
        <v>140</v>
      </c>
      <c r="AF1" t="s">
        <v>141</v>
      </c>
      <c r="AG1" t="s">
        <v>142</v>
      </c>
      <c r="AH1" t="s">
        <v>143</v>
      </c>
      <c r="AI1" t="s">
        <v>144</v>
      </c>
      <c r="AJ1" t="s">
        <v>145</v>
      </c>
      <c r="AK1" t="s">
        <v>146</v>
      </c>
      <c r="AL1" t="s">
        <v>48</v>
      </c>
      <c r="AM1" s="8" t="s">
        <v>150</v>
      </c>
    </row>
    <row r="2" spans="2:39" x14ac:dyDescent="0.4">
      <c r="B2" t="s">
        <v>114</v>
      </c>
      <c r="C2" t="s">
        <v>115</v>
      </c>
      <c r="D2" t="s">
        <v>52</v>
      </c>
      <c r="E2" t="s">
        <v>53</v>
      </c>
      <c r="F2" s="9">
        <f ca="1">SUMPRODUCT(MID(0&amp;E2, LARGE(INDEX(ISNUMBER(--MID(E2, ROW(INDIRECT("1:"&amp;LEN(E2))), 1)) * ROW(INDIRECT("1:"&amp;LEN(E2))), 0), ROW(INDIRECT("1:"&amp;LEN(E2))))+1, 1) * 10^ROW(INDIRECT("1:"&amp;LEN(E2)))/10)</f>
        <v>2684</v>
      </c>
      <c r="G2" s="9" t="s">
        <v>153</v>
      </c>
      <c r="H2">
        <v>1742</v>
      </c>
      <c r="I2">
        <f>Мособлдума_одномандатный[[#This Row],[Число избирателей, внесенных в список на момент окончания голосования]]</f>
        <v>1742</v>
      </c>
      <c r="J2">
        <v>1600</v>
      </c>
      <c r="L2">
        <v>694</v>
      </c>
      <c r="M2">
        <v>7</v>
      </c>
      <c r="N2" s="2">
        <f t="shared" ref="N2:N39" si="0">100*(L2+M2)/H2</f>
        <v>40.241102181400692</v>
      </c>
      <c r="O2" s="2">
        <f t="shared" ref="O2:O39" si="1">100*M2/H2</f>
        <v>0.40183696900114813</v>
      </c>
      <c r="P2">
        <v>899</v>
      </c>
      <c r="Q2">
        <v>7</v>
      </c>
      <c r="R2">
        <v>694</v>
      </c>
      <c r="S2">
        <f>Q2+R2</f>
        <v>701</v>
      </c>
      <c r="T2" s="2">
        <f>100*Q2/S2</f>
        <v>0.99857346647646217</v>
      </c>
      <c r="U2">
        <v>55</v>
      </c>
      <c r="V2" s="2">
        <f>100*U2/S2</f>
        <v>7.8459343794579173</v>
      </c>
      <c r="W2">
        <v>646</v>
      </c>
      <c r="X2">
        <v>0</v>
      </c>
      <c r="Y2">
        <v>0</v>
      </c>
      <c r="Z2">
        <v>46</v>
      </c>
      <c r="AA2" s="2">
        <f>100*Z2/$S2</f>
        <v>6.5620542082738949</v>
      </c>
      <c r="AB2">
        <v>33</v>
      </c>
      <c r="AC2" s="2">
        <f>100*AB2/$S2</f>
        <v>4.7075606276747504</v>
      </c>
      <c r="AD2">
        <v>127</v>
      </c>
      <c r="AE2" s="2">
        <f>100*AD2/$S2</f>
        <v>18.116975748930098</v>
      </c>
      <c r="AF2">
        <v>127</v>
      </c>
      <c r="AG2" s="2">
        <f>100*AF2/$S2</f>
        <v>18.116975748930098</v>
      </c>
      <c r="AH2">
        <v>174</v>
      </c>
      <c r="AI2" s="2">
        <f>100*AH2/$S2</f>
        <v>24.821683309557773</v>
      </c>
      <c r="AJ2">
        <v>139</v>
      </c>
      <c r="AK2" s="2">
        <f>100*AJ2/$S2</f>
        <v>19.828815977175463</v>
      </c>
      <c r="AL2" t="s">
        <v>116</v>
      </c>
      <c r="AM2">
        <v>1</v>
      </c>
    </row>
    <row r="3" spans="2:39" x14ac:dyDescent="0.4">
      <c r="B3" t="s">
        <v>114</v>
      </c>
      <c r="C3" t="s">
        <v>115</v>
      </c>
      <c r="D3" t="s">
        <v>52</v>
      </c>
      <c r="E3" t="s">
        <v>55</v>
      </c>
      <c r="F3">
        <f t="shared" ref="F3:F39" ca="1" si="2">SUMPRODUCT(MID(0&amp;E3, LARGE(INDEX(ISNUMBER(--MID(E3, ROW(INDIRECT("1:"&amp;LEN(E3))), 1)) * ROW(INDIRECT("1:"&amp;LEN(E3))), 0), ROW(INDIRECT("1:"&amp;LEN(E3))))+1, 1) * 10^ROW(INDIRECT("1:"&amp;LEN(E3)))/10)</f>
        <v>2685</v>
      </c>
      <c r="G3" s="9" t="s">
        <v>153</v>
      </c>
      <c r="H3">
        <v>2595</v>
      </c>
      <c r="I3">
        <f>Мособлдума_одномандатный[[#This Row],[Число избирателей, внесенных в список на момент окончания голосования]]</f>
        <v>2595</v>
      </c>
      <c r="J3">
        <v>2200</v>
      </c>
      <c r="L3">
        <v>1145</v>
      </c>
      <c r="M3">
        <v>23</v>
      </c>
      <c r="N3" s="2">
        <f t="shared" si="0"/>
        <v>45.009633911368013</v>
      </c>
      <c r="O3" s="2">
        <f t="shared" si="1"/>
        <v>0.88631984585741808</v>
      </c>
      <c r="P3">
        <v>1032</v>
      </c>
      <c r="Q3">
        <v>23</v>
      </c>
      <c r="R3">
        <v>1145</v>
      </c>
      <c r="S3">
        <f t="shared" ref="S3:S39" si="3">Q3+R3</f>
        <v>1168</v>
      </c>
      <c r="T3" s="2">
        <f t="shared" ref="T3:T39" si="4">100*Q3/S3</f>
        <v>1.9691780821917808</v>
      </c>
      <c r="U3">
        <v>284</v>
      </c>
      <c r="V3" s="2">
        <f t="shared" ref="V3:V39" si="5">100*U3/S3</f>
        <v>24.315068493150687</v>
      </c>
      <c r="W3">
        <v>884</v>
      </c>
      <c r="X3">
        <v>0</v>
      </c>
      <c r="Y3">
        <v>0</v>
      </c>
      <c r="Z3">
        <v>62</v>
      </c>
      <c r="AA3" s="2">
        <f t="shared" ref="AA3:AC18" si="6">100*Z3/$S3</f>
        <v>5.3082191780821919</v>
      </c>
      <c r="AB3">
        <v>53</v>
      </c>
      <c r="AC3" s="2">
        <f t="shared" si="6"/>
        <v>4.5376712328767121</v>
      </c>
      <c r="AD3">
        <v>0</v>
      </c>
      <c r="AE3" s="2">
        <f t="shared" ref="AE3:AG18" si="7">100*AD3/$S3</f>
        <v>0</v>
      </c>
      <c r="AF3">
        <v>205</v>
      </c>
      <c r="AG3" s="2">
        <f t="shared" si="7"/>
        <v>17.551369863013697</v>
      </c>
      <c r="AH3">
        <v>341</v>
      </c>
      <c r="AI3" s="2">
        <f t="shared" ref="AI3:AK18" si="8">100*AH3/$S3</f>
        <v>29.195205479452056</v>
      </c>
      <c r="AJ3">
        <v>223</v>
      </c>
      <c r="AK3" s="2">
        <f t="shared" si="8"/>
        <v>19.092465753424658</v>
      </c>
      <c r="AL3" t="s">
        <v>116</v>
      </c>
    </row>
    <row r="4" spans="2:39" x14ac:dyDescent="0.4">
      <c r="B4" t="s">
        <v>114</v>
      </c>
      <c r="C4" t="s">
        <v>115</v>
      </c>
      <c r="D4" t="s">
        <v>52</v>
      </c>
      <c r="E4" t="s">
        <v>56</v>
      </c>
      <c r="F4">
        <f t="shared" ca="1" si="2"/>
        <v>2686</v>
      </c>
      <c r="G4" s="9" t="s">
        <v>153</v>
      </c>
      <c r="H4">
        <v>1996</v>
      </c>
      <c r="I4">
        <f>Мособлдума_одномандатный[[#This Row],[Число избирателей, внесенных в список на момент окончания голосования]]</f>
        <v>1996</v>
      </c>
      <c r="J4">
        <v>1900</v>
      </c>
      <c r="L4">
        <v>808</v>
      </c>
      <c r="M4">
        <v>8</v>
      </c>
      <c r="N4" s="2">
        <f t="shared" si="0"/>
        <v>40.881763527054112</v>
      </c>
      <c r="O4" s="2">
        <f t="shared" si="1"/>
        <v>0.40080160320641284</v>
      </c>
      <c r="P4">
        <v>1084</v>
      </c>
      <c r="Q4">
        <v>8</v>
      </c>
      <c r="R4">
        <v>806</v>
      </c>
      <c r="S4">
        <f t="shared" si="3"/>
        <v>814</v>
      </c>
      <c r="T4" s="2">
        <f t="shared" si="4"/>
        <v>0.98280098280098283</v>
      </c>
      <c r="U4">
        <v>96</v>
      </c>
      <c r="V4" s="2">
        <f t="shared" si="5"/>
        <v>11.793611793611793</v>
      </c>
      <c r="W4">
        <v>718</v>
      </c>
      <c r="X4">
        <v>0</v>
      </c>
      <c r="Y4">
        <v>0</v>
      </c>
      <c r="Z4">
        <v>38</v>
      </c>
      <c r="AA4" s="2">
        <f t="shared" si="6"/>
        <v>4.6683046683046685</v>
      </c>
      <c r="AB4">
        <v>36</v>
      </c>
      <c r="AC4" s="2">
        <f t="shared" si="6"/>
        <v>4.4226044226044223</v>
      </c>
      <c r="AD4">
        <v>121</v>
      </c>
      <c r="AE4" s="2">
        <f t="shared" si="7"/>
        <v>14.864864864864865</v>
      </c>
      <c r="AF4">
        <v>153</v>
      </c>
      <c r="AG4" s="2">
        <f t="shared" si="7"/>
        <v>18.796068796068795</v>
      </c>
      <c r="AH4">
        <v>213</v>
      </c>
      <c r="AI4" s="2">
        <f t="shared" si="8"/>
        <v>26.167076167076168</v>
      </c>
      <c r="AJ4">
        <v>157</v>
      </c>
      <c r="AK4" s="2">
        <f t="shared" si="8"/>
        <v>19.287469287469289</v>
      </c>
      <c r="AL4" t="s">
        <v>116</v>
      </c>
    </row>
    <row r="5" spans="2:39" s="6" customFormat="1" x14ac:dyDescent="0.4">
      <c r="B5" s="6" t="s">
        <v>114</v>
      </c>
      <c r="C5" s="6" t="s">
        <v>115</v>
      </c>
      <c r="D5" s="6" t="s">
        <v>52</v>
      </c>
      <c r="E5" s="6" t="s">
        <v>57</v>
      </c>
      <c r="F5" s="6">
        <f t="shared" ca="1" si="2"/>
        <v>2687</v>
      </c>
      <c r="G5" s="9" t="s">
        <v>153</v>
      </c>
      <c r="H5" s="6">
        <v>1115</v>
      </c>
      <c r="I5" s="6">
        <f>Мособлдума_одномандатный[[#This Row],[Число избирателей, внесенных в список на момент окончания голосования]]</f>
        <v>1115</v>
      </c>
      <c r="J5" s="6">
        <v>1000</v>
      </c>
      <c r="L5" s="6">
        <v>412</v>
      </c>
      <c r="M5" s="6">
        <v>17</v>
      </c>
      <c r="N5" s="7">
        <f t="shared" si="0"/>
        <v>38.475336322869957</v>
      </c>
      <c r="O5" s="7">
        <f t="shared" si="1"/>
        <v>1.5246636771300448</v>
      </c>
      <c r="P5" s="6">
        <v>571</v>
      </c>
      <c r="Q5" s="6">
        <v>17</v>
      </c>
      <c r="R5" s="6">
        <v>395</v>
      </c>
      <c r="S5">
        <f t="shared" si="3"/>
        <v>412</v>
      </c>
      <c r="T5" s="2">
        <f t="shared" si="4"/>
        <v>4.1262135922330101</v>
      </c>
      <c r="U5" s="6">
        <v>51</v>
      </c>
      <c r="V5" s="2">
        <f t="shared" si="5"/>
        <v>12.378640776699029</v>
      </c>
      <c r="W5" s="6">
        <v>361</v>
      </c>
      <c r="X5" s="6">
        <v>0</v>
      </c>
      <c r="Y5" s="6">
        <v>0</v>
      </c>
      <c r="Z5" s="6">
        <v>23</v>
      </c>
      <c r="AA5" s="2">
        <f t="shared" si="6"/>
        <v>5.5825242718446599</v>
      </c>
      <c r="AB5" s="6">
        <v>15</v>
      </c>
      <c r="AC5" s="2">
        <f t="shared" si="6"/>
        <v>3.6407766990291264</v>
      </c>
      <c r="AD5" s="6">
        <v>70</v>
      </c>
      <c r="AE5" s="2">
        <f t="shared" si="7"/>
        <v>16.990291262135923</v>
      </c>
      <c r="AF5" s="6">
        <v>71</v>
      </c>
      <c r="AG5" s="2">
        <f t="shared" si="7"/>
        <v>17.233009708737864</v>
      </c>
      <c r="AH5" s="6">
        <v>104</v>
      </c>
      <c r="AI5" s="2">
        <f t="shared" si="8"/>
        <v>25.242718446601941</v>
      </c>
      <c r="AJ5" s="6">
        <v>78</v>
      </c>
      <c r="AK5" s="2">
        <f t="shared" si="8"/>
        <v>18.932038834951456</v>
      </c>
      <c r="AL5" s="6" t="s">
        <v>116</v>
      </c>
    </row>
    <row r="6" spans="2:39" x14ac:dyDescent="0.4">
      <c r="B6" t="s">
        <v>114</v>
      </c>
      <c r="C6" t="s">
        <v>115</v>
      </c>
      <c r="D6" t="s">
        <v>52</v>
      </c>
      <c r="E6" t="s">
        <v>58</v>
      </c>
      <c r="F6">
        <f t="shared" ca="1" si="2"/>
        <v>2688</v>
      </c>
      <c r="G6" s="9" t="s">
        <v>153</v>
      </c>
      <c r="H6">
        <v>1773</v>
      </c>
      <c r="I6">
        <f>Мособлдума_одномандатный[[#This Row],[Число избирателей, внесенных в список на момент окончания голосования]]</f>
        <v>1773</v>
      </c>
      <c r="J6">
        <v>1600</v>
      </c>
      <c r="L6">
        <v>646</v>
      </c>
      <c r="M6">
        <v>95</v>
      </c>
      <c r="N6" s="2">
        <f t="shared" si="0"/>
        <v>41.793570219966156</v>
      </c>
      <c r="O6" s="2">
        <f t="shared" si="1"/>
        <v>5.3581500282007894</v>
      </c>
      <c r="P6">
        <v>859</v>
      </c>
      <c r="Q6">
        <v>95</v>
      </c>
      <c r="R6">
        <v>646</v>
      </c>
      <c r="S6">
        <f t="shared" si="3"/>
        <v>741</v>
      </c>
      <c r="T6" s="2">
        <f t="shared" si="4"/>
        <v>12.820512820512821</v>
      </c>
      <c r="U6">
        <v>34</v>
      </c>
      <c r="V6" s="2">
        <f t="shared" si="5"/>
        <v>4.5883940620782724</v>
      </c>
      <c r="W6">
        <v>707</v>
      </c>
      <c r="X6">
        <v>0</v>
      </c>
      <c r="Y6">
        <v>0</v>
      </c>
      <c r="Z6">
        <v>37</v>
      </c>
      <c r="AA6" s="2">
        <f t="shared" si="6"/>
        <v>4.9932523616734139</v>
      </c>
      <c r="AB6">
        <v>28</v>
      </c>
      <c r="AC6" s="2">
        <f t="shared" si="6"/>
        <v>3.7786774628879893</v>
      </c>
      <c r="AD6">
        <v>127</v>
      </c>
      <c r="AE6" s="2">
        <f t="shared" si="7"/>
        <v>17.139001349527664</v>
      </c>
      <c r="AF6">
        <v>127</v>
      </c>
      <c r="AG6" s="2">
        <f t="shared" si="7"/>
        <v>17.139001349527664</v>
      </c>
      <c r="AH6">
        <v>257</v>
      </c>
      <c r="AI6" s="2">
        <f t="shared" si="8"/>
        <v>34.682860998650469</v>
      </c>
      <c r="AJ6">
        <v>131</v>
      </c>
      <c r="AK6" s="2">
        <f t="shared" si="8"/>
        <v>17.678812415654519</v>
      </c>
      <c r="AL6" t="s">
        <v>116</v>
      </c>
    </row>
    <row r="7" spans="2:39" x14ac:dyDescent="0.4">
      <c r="B7" t="s">
        <v>114</v>
      </c>
      <c r="C7" t="s">
        <v>115</v>
      </c>
      <c r="D7" t="s">
        <v>52</v>
      </c>
      <c r="E7" t="s">
        <v>59</v>
      </c>
      <c r="F7">
        <f t="shared" ca="1" si="2"/>
        <v>2689</v>
      </c>
      <c r="G7" t="s">
        <v>153</v>
      </c>
      <c r="H7">
        <v>1533</v>
      </c>
      <c r="I7">
        <f>Мособлдума_одномандатный[[#This Row],[Число избирателей, внесенных в список на момент окончания голосования]]</f>
        <v>1533</v>
      </c>
      <c r="J7">
        <v>1400</v>
      </c>
      <c r="L7">
        <v>592</v>
      </c>
      <c r="M7">
        <v>100</v>
      </c>
      <c r="N7" s="2">
        <f t="shared" si="0"/>
        <v>45.140247879973906</v>
      </c>
      <c r="O7" s="2">
        <f t="shared" si="1"/>
        <v>6.5231572080887146</v>
      </c>
      <c r="P7">
        <v>708</v>
      </c>
      <c r="Q7">
        <v>100</v>
      </c>
      <c r="R7">
        <v>592</v>
      </c>
      <c r="S7">
        <f t="shared" si="3"/>
        <v>692</v>
      </c>
      <c r="T7" s="2">
        <f t="shared" si="4"/>
        <v>14.450867052023121</v>
      </c>
      <c r="U7">
        <v>56</v>
      </c>
      <c r="V7" s="2">
        <f t="shared" si="5"/>
        <v>8.0924855491329488</v>
      </c>
      <c r="W7">
        <v>636</v>
      </c>
      <c r="X7">
        <v>0</v>
      </c>
      <c r="Y7">
        <v>0</v>
      </c>
      <c r="Z7">
        <v>42</v>
      </c>
      <c r="AA7" s="2">
        <f t="shared" si="6"/>
        <v>6.0693641618497107</v>
      </c>
      <c r="AB7">
        <v>25</v>
      </c>
      <c r="AC7" s="2">
        <f t="shared" si="6"/>
        <v>3.6127167630057802</v>
      </c>
      <c r="AD7">
        <v>104</v>
      </c>
      <c r="AE7" s="2">
        <f t="shared" si="7"/>
        <v>15.028901734104046</v>
      </c>
      <c r="AF7">
        <v>119</v>
      </c>
      <c r="AG7" s="2">
        <f t="shared" si="7"/>
        <v>17.196531791907514</v>
      </c>
      <c r="AH7">
        <v>216</v>
      </c>
      <c r="AI7" s="2">
        <f t="shared" si="8"/>
        <v>31.213872832369944</v>
      </c>
      <c r="AJ7">
        <v>130</v>
      </c>
      <c r="AK7" s="2">
        <f t="shared" si="8"/>
        <v>18.786127167630056</v>
      </c>
      <c r="AL7" t="s">
        <v>116</v>
      </c>
    </row>
    <row r="8" spans="2:39" x14ac:dyDescent="0.4">
      <c r="B8" t="s">
        <v>114</v>
      </c>
      <c r="C8" t="s">
        <v>115</v>
      </c>
      <c r="D8" t="s">
        <v>52</v>
      </c>
      <c r="E8" t="s">
        <v>60</v>
      </c>
      <c r="F8">
        <f t="shared" ca="1" si="2"/>
        <v>2690</v>
      </c>
      <c r="G8" t="s">
        <v>154</v>
      </c>
      <c r="H8">
        <v>591</v>
      </c>
      <c r="I8">
        <f>Мособлдума_одномандатный[[#This Row],[Число избирателей, внесенных в список на момент окончания голосования]]</f>
        <v>591</v>
      </c>
      <c r="J8">
        <v>500</v>
      </c>
      <c r="L8">
        <v>195</v>
      </c>
      <c r="M8">
        <v>39</v>
      </c>
      <c r="N8" s="2">
        <f t="shared" si="0"/>
        <v>39.593908629441621</v>
      </c>
      <c r="O8" s="2">
        <f t="shared" si="1"/>
        <v>6.5989847715736039</v>
      </c>
      <c r="P8">
        <v>266</v>
      </c>
      <c r="Q8">
        <v>39</v>
      </c>
      <c r="R8">
        <v>195</v>
      </c>
      <c r="S8">
        <f t="shared" si="3"/>
        <v>234</v>
      </c>
      <c r="T8" s="2">
        <f t="shared" si="4"/>
        <v>16.666666666666668</v>
      </c>
      <c r="U8">
        <v>19</v>
      </c>
      <c r="V8" s="2">
        <f t="shared" si="5"/>
        <v>8.1196581196581192</v>
      </c>
      <c r="W8">
        <v>215</v>
      </c>
      <c r="X8">
        <v>0</v>
      </c>
      <c r="Y8">
        <v>0</v>
      </c>
      <c r="Z8">
        <v>16</v>
      </c>
      <c r="AA8" s="2">
        <f t="shared" si="6"/>
        <v>6.8376068376068373</v>
      </c>
      <c r="AB8">
        <v>7</v>
      </c>
      <c r="AC8" s="2">
        <f t="shared" si="6"/>
        <v>2.9914529914529915</v>
      </c>
      <c r="AD8">
        <v>33</v>
      </c>
      <c r="AE8" s="2">
        <f t="shared" si="7"/>
        <v>14.102564102564102</v>
      </c>
      <c r="AF8">
        <v>38</v>
      </c>
      <c r="AG8" s="2">
        <f t="shared" si="7"/>
        <v>16.239316239316238</v>
      </c>
      <c r="AH8">
        <v>82</v>
      </c>
      <c r="AI8" s="2">
        <f t="shared" si="8"/>
        <v>35.042735042735046</v>
      </c>
      <c r="AJ8">
        <v>39</v>
      </c>
      <c r="AK8" s="2">
        <f t="shared" si="8"/>
        <v>16.666666666666668</v>
      </c>
      <c r="AL8" t="s">
        <v>116</v>
      </c>
    </row>
    <row r="9" spans="2:39" x14ac:dyDescent="0.4">
      <c r="B9" t="s">
        <v>114</v>
      </c>
      <c r="C9" t="s">
        <v>115</v>
      </c>
      <c r="D9" t="s">
        <v>52</v>
      </c>
      <c r="E9" t="s">
        <v>61</v>
      </c>
      <c r="F9">
        <f t="shared" ca="1" si="2"/>
        <v>2691</v>
      </c>
      <c r="G9" t="s">
        <v>156</v>
      </c>
      <c r="H9">
        <v>2427</v>
      </c>
      <c r="I9">
        <f>Мособлдума_одномандатный[[#This Row],[Число избирателей, внесенных в список на момент окончания голосования]]</f>
        <v>2427</v>
      </c>
      <c r="J9">
        <v>2200</v>
      </c>
      <c r="L9">
        <v>789</v>
      </c>
      <c r="M9">
        <v>13</v>
      </c>
      <c r="N9" s="2">
        <f t="shared" si="0"/>
        <v>33.044911413267407</v>
      </c>
      <c r="O9" s="2">
        <f t="shared" si="1"/>
        <v>0.53564070869386071</v>
      </c>
      <c r="P9">
        <v>1397</v>
      </c>
      <c r="Q9">
        <v>13</v>
      </c>
      <c r="R9">
        <v>789</v>
      </c>
      <c r="S9">
        <f t="shared" si="3"/>
        <v>802</v>
      </c>
      <c r="T9" s="2">
        <f t="shared" si="4"/>
        <v>1.6209476309226933</v>
      </c>
      <c r="U9">
        <v>85</v>
      </c>
      <c r="V9" s="2">
        <f t="shared" si="5"/>
        <v>10.598503740648379</v>
      </c>
      <c r="W9">
        <v>717</v>
      </c>
      <c r="X9">
        <v>1</v>
      </c>
      <c r="Y9">
        <v>0</v>
      </c>
      <c r="Z9">
        <v>52</v>
      </c>
      <c r="AA9" s="2">
        <f t="shared" si="6"/>
        <v>6.4837905236907734</v>
      </c>
      <c r="AB9">
        <v>33</v>
      </c>
      <c r="AC9" s="2">
        <f t="shared" si="6"/>
        <v>4.1147132169576057</v>
      </c>
      <c r="AD9">
        <v>151</v>
      </c>
      <c r="AE9" s="2">
        <f t="shared" si="7"/>
        <v>18.827930174563591</v>
      </c>
      <c r="AF9">
        <v>110</v>
      </c>
      <c r="AG9" s="2">
        <f t="shared" si="7"/>
        <v>13.71571072319202</v>
      </c>
      <c r="AH9">
        <v>171</v>
      </c>
      <c r="AI9" s="2">
        <f t="shared" si="8"/>
        <v>21.321695760598505</v>
      </c>
      <c r="AJ9">
        <v>200</v>
      </c>
      <c r="AK9" s="2">
        <f t="shared" si="8"/>
        <v>24.937655860349128</v>
      </c>
      <c r="AL9" t="s">
        <v>116</v>
      </c>
    </row>
    <row r="10" spans="2:39" x14ac:dyDescent="0.4">
      <c r="B10" t="s">
        <v>114</v>
      </c>
      <c r="C10" t="s">
        <v>115</v>
      </c>
      <c r="D10" t="s">
        <v>52</v>
      </c>
      <c r="E10" t="s">
        <v>62</v>
      </c>
      <c r="F10">
        <f t="shared" ca="1" si="2"/>
        <v>2692</v>
      </c>
      <c r="G10" t="s">
        <v>156</v>
      </c>
      <c r="H10">
        <v>2898</v>
      </c>
      <c r="I10">
        <f>Мособлдума_одномандатный[[#This Row],[Число избирателей, внесенных в список на момент окончания голосования]]</f>
        <v>2898</v>
      </c>
      <c r="J10">
        <v>2600</v>
      </c>
      <c r="L10">
        <v>806</v>
      </c>
      <c r="M10">
        <v>14</v>
      </c>
      <c r="N10" s="2">
        <f t="shared" si="0"/>
        <v>28.295376121463079</v>
      </c>
      <c r="O10" s="2">
        <f t="shared" si="1"/>
        <v>0.48309178743961351</v>
      </c>
      <c r="P10">
        <v>1780</v>
      </c>
      <c r="Q10">
        <v>14</v>
      </c>
      <c r="R10">
        <v>804</v>
      </c>
      <c r="S10">
        <f t="shared" si="3"/>
        <v>818</v>
      </c>
      <c r="T10" s="2">
        <f t="shared" si="4"/>
        <v>1.7114914425427872</v>
      </c>
      <c r="U10">
        <v>108</v>
      </c>
      <c r="V10" s="2">
        <f t="shared" si="5"/>
        <v>13.202933985330073</v>
      </c>
      <c r="W10">
        <v>710</v>
      </c>
      <c r="X10">
        <v>0</v>
      </c>
      <c r="Y10">
        <v>0</v>
      </c>
      <c r="Z10">
        <v>50</v>
      </c>
      <c r="AA10" s="2">
        <f t="shared" si="6"/>
        <v>6.1124694376528117</v>
      </c>
      <c r="AB10">
        <v>43</v>
      </c>
      <c r="AC10" s="2">
        <f t="shared" si="6"/>
        <v>5.2567237163814182</v>
      </c>
      <c r="AD10">
        <v>154</v>
      </c>
      <c r="AE10" s="2">
        <f t="shared" si="7"/>
        <v>18.82640586797066</v>
      </c>
      <c r="AF10">
        <v>120</v>
      </c>
      <c r="AG10" s="2">
        <f t="shared" si="7"/>
        <v>14.669926650366747</v>
      </c>
      <c r="AH10">
        <v>179</v>
      </c>
      <c r="AI10" s="2">
        <f t="shared" si="8"/>
        <v>21.882640586797066</v>
      </c>
      <c r="AJ10">
        <v>164</v>
      </c>
      <c r="AK10" s="2">
        <f t="shared" si="8"/>
        <v>20.048899755501221</v>
      </c>
      <c r="AL10" t="s">
        <v>116</v>
      </c>
    </row>
    <row r="11" spans="2:39" x14ac:dyDescent="0.4">
      <c r="B11" t="s">
        <v>114</v>
      </c>
      <c r="C11" t="s">
        <v>115</v>
      </c>
      <c r="D11" t="s">
        <v>52</v>
      </c>
      <c r="E11" t="s">
        <v>63</v>
      </c>
      <c r="F11">
        <f t="shared" ca="1" si="2"/>
        <v>2693</v>
      </c>
      <c r="G11" t="s">
        <v>156</v>
      </c>
      <c r="H11">
        <v>1550</v>
      </c>
      <c r="I11">
        <f>Мособлдума_одномандатный[[#This Row],[Число избирателей, внесенных в список на момент окончания голосования]]</f>
        <v>1550</v>
      </c>
      <c r="J11">
        <v>1400</v>
      </c>
      <c r="L11">
        <v>464</v>
      </c>
      <c r="M11">
        <v>5</v>
      </c>
      <c r="N11" s="2">
        <f t="shared" si="0"/>
        <v>30.258064516129032</v>
      </c>
      <c r="O11" s="2">
        <f t="shared" si="1"/>
        <v>0.32258064516129031</v>
      </c>
      <c r="P11">
        <v>931</v>
      </c>
      <c r="Q11">
        <v>5</v>
      </c>
      <c r="R11">
        <v>464</v>
      </c>
      <c r="S11">
        <f t="shared" si="3"/>
        <v>469</v>
      </c>
      <c r="T11" s="2">
        <f t="shared" si="4"/>
        <v>1.0660980810234542</v>
      </c>
      <c r="U11">
        <v>55</v>
      </c>
      <c r="V11" s="2">
        <f t="shared" si="5"/>
        <v>11.727078891257996</v>
      </c>
      <c r="W11">
        <v>414</v>
      </c>
      <c r="X11">
        <v>0</v>
      </c>
      <c r="Y11">
        <v>0</v>
      </c>
      <c r="Z11">
        <v>33</v>
      </c>
      <c r="AA11" s="2">
        <f t="shared" si="6"/>
        <v>7.0362473347547976</v>
      </c>
      <c r="AB11">
        <v>27</v>
      </c>
      <c r="AC11" s="2">
        <f t="shared" si="6"/>
        <v>5.7569296375266523</v>
      </c>
      <c r="AD11">
        <v>91</v>
      </c>
      <c r="AE11" s="2">
        <f t="shared" si="7"/>
        <v>19.402985074626866</v>
      </c>
      <c r="AF11">
        <v>69</v>
      </c>
      <c r="AG11" s="2">
        <f t="shared" si="7"/>
        <v>14.712153518123667</v>
      </c>
      <c r="AH11">
        <v>96</v>
      </c>
      <c r="AI11" s="2">
        <f t="shared" si="8"/>
        <v>20.469083155650321</v>
      </c>
      <c r="AJ11">
        <v>98</v>
      </c>
      <c r="AK11" s="2">
        <f t="shared" si="8"/>
        <v>20.895522388059703</v>
      </c>
      <c r="AL11" t="s">
        <v>116</v>
      </c>
    </row>
    <row r="12" spans="2:39" x14ac:dyDescent="0.4">
      <c r="B12" t="s">
        <v>114</v>
      </c>
      <c r="C12" t="s">
        <v>115</v>
      </c>
      <c r="D12" t="s">
        <v>52</v>
      </c>
      <c r="E12" t="s">
        <v>64</v>
      </c>
      <c r="F12">
        <f t="shared" ca="1" si="2"/>
        <v>2694</v>
      </c>
      <c r="G12" t="s">
        <v>156</v>
      </c>
      <c r="H12">
        <v>2738</v>
      </c>
      <c r="I12">
        <f>Мособлдума_одномандатный[[#This Row],[Число избирателей, внесенных в список на момент окончания голосования]]</f>
        <v>2738</v>
      </c>
      <c r="J12">
        <v>2500</v>
      </c>
      <c r="L12">
        <v>877</v>
      </c>
      <c r="M12">
        <v>6</v>
      </c>
      <c r="N12" s="2">
        <f t="shared" si="0"/>
        <v>32.249817384952522</v>
      </c>
      <c r="O12" s="2">
        <f t="shared" si="1"/>
        <v>0.21913805697589481</v>
      </c>
      <c r="P12">
        <v>1617</v>
      </c>
      <c r="Q12">
        <v>6</v>
      </c>
      <c r="R12">
        <v>877</v>
      </c>
      <c r="S12">
        <f t="shared" si="3"/>
        <v>883</v>
      </c>
      <c r="T12" s="2">
        <f t="shared" si="4"/>
        <v>0.67950169875424693</v>
      </c>
      <c r="U12">
        <v>135</v>
      </c>
      <c r="V12" s="2">
        <f t="shared" si="5"/>
        <v>15.288788221970554</v>
      </c>
      <c r="W12">
        <v>748</v>
      </c>
      <c r="X12">
        <v>0</v>
      </c>
      <c r="Y12">
        <v>0</v>
      </c>
      <c r="Z12">
        <v>40</v>
      </c>
      <c r="AA12" s="2">
        <f t="shared" si="6"/>
        <v>4.5300113250283127</v>
      </c>
      <c r="AB12">
        <v>41</v>
      </c>
      <c r="AC12" s="2">
        <f t="shared" si="6"/>
        <v>4.6432616081540203</v>
      </c>
      <c r="AD12">
        <v>163</v>
      </c>
      <c r="AE12" s="2">
        <f t="shared" si="7"/>
        <v>18.459796149490373</v>
      </c>
      <c r="AF12">
        <v>134</v>
      </c>
      <c r="AG12" s="2">
        <f t="shared" si="7"/>
        <v>15.175537938844847</v>
      </c>
      <c r="AH12">
        <v>200</v>
      </c>
      <c r="AI12" s="2">
        <f t="shared" si="8"/>
        <v>22.650056625141563</v>
      </c>
      <c r="AJ12">
        <v>170</v>
      </c>
      <c r="AK12" s="2">
        <f t="shared" si="8"/>
        <v>19.252548131370329</v>
      </c>
      <c r="AL12" t="s">
        <v>116</v>
      </c>
    </row>
    <row r="13" spans="2:39" x14ac:dyDescent="0.4">
      <c r="B13" t="s">
        <v>114</v>
      </c>
      <c r="C13" t="s">
        <v>115</v>
      </c>
      <c r="D13" t="s">
        <v>52</v>
      </c>
      <c r="E13" t="s">
        <v>65</v>
      </c>
      <c r="F13">
        <f t="shared" ca="1" si="2"/>
        <v>2695</v>
      </c>
      <c r="G13" t="s">
        <v>156</v>
      </c>
      <c r="H13">
        <v>2339</v>
      </c>
      <c r="I13">
        <f>Мособлдума_одномандатный[[#This Row],[Число избирателей, внесенных в список на момент окончания голосования]]</f>
        <v>2339</v>
      </c>
      <c r="J13">
        <v>2100</v>
      </c>
      <c r="L13">
        <v>770</v>
      </c>
      <c r="M13">
        <v>12</v>
      </c>
      <c r="N13" s="2">
        <f t="shared" si="0"/>
        <v>33.433091064557502</v>
      </c>
      <c r="O13" s="2">
        <f t="shared" si="1"/>
        <v>0.51303976058144507</v>
      </c>
      <c r="P13">
        <v>1318</v>
      </c>
      <c r="Q13">
        <v>12</v>
      </c>
      <c r="R13">
        <v>770</v>
      </c>
      <c r="S13">
        <f t="shared" si="3"/>
        <v>782</v>
      </c>
      <c r="T13" s="2">
        <f t="shared" si="4"/>
        <v>1.5345268542199488</v>
      </c>
      <c r="U13">
        <v>75</v>
      </c>
      <c r="V13" s="2">
        <f t="shared" si="5"/>
        <v>9.5907928388746804</v>
      </c>
      <c r="W13">
        <v>707</v>
      </c>
      <c r="X13">
        <v>0</v>
      </c>
      <c r="Y13">
        <v>0</v>
      </c>
      <c r="Z13">
        <v>47</v>
      </c>
      <c r="AA13" s="2">
        <f t="shared" si="6"/>
        <v>6.0102301790281327</v>
      </c>
      <c r="AB13">
        <v>34</v>
      </c>
      <c r="AC13" s="2">
        <f t="shared" si="6"/>
        <v>4.3478260869565215</v>
      </c>
      <c r="AD13">
        <v>142</v>
      </c>
      <c r="AE13" s="2">
        <f t="shared" si="7"/>
        <v>18.15856777493606</v>
      </c>
      <c r="AF13">
        <v>123</v>
      </c>
      <c r="AG13" s="2">
        <f t="shared" si="7"/>
        <v>15.728900255754477</v>
      </c>
      <c r="AH13">
        <v>187</v>
      </c>
      <c r="AI13" s="2">
        <f t="shared" si="8"/>
        <v>23.913043478260871</v>
      </c>
      <c r="AJ13">
        <v>174</v>
      </c>
      <c r="AK13" s="2">
        <f t="shared" si="8"/>
        <v>22.25063938618926</v>
      </c>
      <c r="AL13" t="s">
        <v>116</v>
      </c>
    </row>
    <row r="14" spans="2:39" x14ac:dyDescent="0.4">
      <c r="B14" t="s">
        <v>114</v>
      </c>
      <c r="C14" t="s">
        <v>115</v>
      </c>
      <c r="D14" t="s">
        <v>52</v>
      </c>
      <c r="E14" t="s">
        <v>66</v>
      </c>
      <c r="F14">
        <f t="shared" ca="1" si="2"/>
        <v>2696</v>
      </c>
      <c r="G14" t="s">
        <v>156</v>
      </c>
      <c r="H14">
        <v>1575</v>
      </c>
      <c r="I14">
        <f>Мособлдума_одномандатный[[#This Row],[Число избирателей, внесенных в список на момент окончания голосования]]</f>
        <v>1575</v>
      </c>
      <c r="J14">
        <v>1400</v>
      </c>
      <c r="L14">
        <v>457</v>
      </c>
      <c r="M14">
        <v>4</v>
      </c>
      <c r="N14" s="2">
        <f t="shared" si="0"/>
        <v>29.269841269841269</v>
      </c>
      <c r="O14" s="2">
        <f t="shared" si="1"/>
        <v>0.25396825396825395</v>
      </c>
      <c r="P14">
        <v>939</v>
      </c>
      <c r="Q14">
        <v>4</v>
      </c>
      <c r="R14">
        <v>457</v>
      </c>
      <c r="S14">
        <f t="shared" si="3"/>
        <v>461</v>
      </c>
      <c r="T14" s="2">
        <f t="shared" si="4"/>
        <v>0.86767895878524948</v>
      </c>
      <c r="U14">
        <v>58</v>
      </c>
      <c r="V14" s="2">
        <f t="shared" si="5"/>
        <v>12.581344902386117</v>
      </c>
      <c r="W14">
        <v>403</v>
      </c>
      <c r="X14">
        <v>0</v>
      </c>
      <c r="Y14">
        <v>0</v>
      </c>
      <c r="Z14">
        <v>24</v>
      </c>
      <c r="AA14" s="2">
        <f t="shared" si="6"/>
        <v>5.2060737527114966</v>
      </c>
      <c r="AB14">
        <v>22</v>
      </c>
      <c r="AC14" s="2">
        <f t="shared" si="6"/>
        <v>4.7722342733188716</v>
      </c>
      <c r="AD14">
        <v>81</v>
      </c>
      <c r="AE14" s="2">
        <f t="shared" si="7"/>
        <v>17.570498915401302</v>
      </c>
      <c r="AF14">
        <v>73</v>
      </c>
      <c r="AG14" s="2">
        <f t="shared" si="7"/>
        <v>15.835140997830802</v>
      </c>
      <c r="AH14">
        <v>94</v>
      </c>
      <c r="AI14" s="2">
        <f t="shared" si="8"/>
        <v>20.390455531453362</v>
      </c>
      <c r="AJ14">
        <v>109</v>
      </c>
      <c r="AK14" s="2">
        <f t="shared" si="8"/>
        <v>23.644251626898047</v>
      </c>
      <c r="AL14" t="s">
        <v>116</v>
      </c>
    </row>
    <row r="15" spans="2:39" x14ac:dyDescent="0.4">
      <c r="B15" t="s">
        <v>114</v>
      </c>
      <c r="C15" t="s">
        <v>115</v>
      </c>
      <c r="D15" t="s">
        <v>52</v>
      </c>
      <c r="E15" t="s">
        <v>67</v>
      </c>
      <c r="F15">
        <f t="shared" ca="1" si="2"/>
        <v>2697</v>
      </c>
      <c r="G15" t="s">
        <v>156</v>
      </c>
      <c r="H15">
        <v>1760</v>
      </c>
      <c r="I15">
        <f>Мособлдума_одномандатный[[#This Row],[Число избирателей, внесенных в список на момент окончания голосования]]</f>
        <v>1760</v>
      </c>
      <c r="J15">
        <v>1600</v>
      </c>
      <c r="L15">
        <v>564</v>
      </c>
      <c r="M15">
        <v>48</v>
      </c>
      <c r="N15" s="2">
        <f t="shared" si="0"/>
        <v>34.772727272727273</v>
      </c>
      <c r="O15" s="2">
        <f t="shared" si="1"/>
        <v>2.7272727272727271</v>
      </c>
      <c r="P15">
        <v>988</v>
      </c>
      <c r="Q15">
        <v>48</v>
      </c>
      <c r="R15">
        <v>564</v>
      </c>
      <c r="S15">
        <f t="shared" si="3"/>
        <v>612</v>
      </c>
      <c r="T15" s="2">
        <f t="shared" si="4"/>
        <v>7.8431372549019605</v>
      </c>
      <c r="U15">
        <v>67</v>
      </c>
      <c r="V15" s="2">
        <f t="shared" si="5"/>
        <v>10.947712418300654</v>
      </c>
      <c r="W15">
        <v>545</v>
      </c>
      <c r="X15">
        <v>0</v>
      </c>
      <c r="Y15">
        <v>0</v>
      </c>
      <c r="Z15">
        <v>36</v>
      </c>
      <c r="AA15" s="2">
        <f t="shared" si="6"/>
        <v>5.882352941176471</v>
      </c>
      <c r="AB15">
        <v>31</v>
      </c>
      <c r="AC15" s="2">
        <f t="shared" si="6"/>
        <v>5.0653594771241828</v>
      </c>
      <c r="AD15">
        <v>121</v>
      </c>
      <c r="AE15" s="2">
        <f t="shared" si="7"/>
        <v>19.77124183006536</v>
      </c>
      <c r="AF15">
        <v>100</v>
      </c>
      <c r="AG15" s="2">
        <f t="shared" si="7"/>
        <v>16.33986928104575</v>
      </c>
      <c r="AH15">
        <v>163</v>
      </c>
      <c r="AI15" s="2">
        <f t="shared" si="8"/>
        <v>26.633986928104576</v>
      </c>
      <c r="AJ15">
        <v>94</v>
      </c>
      <c r="AK15" s="2">
        <f t="shared" si="8"/>
        <v>15.359477124183007</v>
      </c>
      <c r="AL15" t="s">
        <v>116</v>
      </c>
    </row>
    <row r="16" spans="2:39" x14ac:dyDescent="0.4">
      <c r="B16" t="s">
        <v>114</v>
      </c>
      <c r="C16" t="s">
        <v>115</v>
      </c>
      <c r="D16" t="s">
        <v>52</v>
      </c>
      <c r="E16" t="s">
        <v>68</v>
      </c>
      <c r="F16">
        <f t="shared" ca="1" si="2"/>
        <v>2698</v>
      </c>
      <c r="G16" t="s">
        <v>157</v>
      </c>
      <c r="H16">
        <v>1218</v>
      </c>
      <c r="I16">
        <f>Мособлдума_одномандатный[[#This Row],[Число избирателей, внесенных в список на момент окончания голосования]]</f>
        <v>1218</v>
      </c>
      <c r="J16">
        <v>1100</v>
      </c>
      <c r="L16">
        <v>456</v>
      </c>
      <c r="M16">
        <v>29</v>
      </c>
      <c r="N16" s="2">
        <f t="shared" si="0"/>
        <v>39.819376026272579</v>
      </c>
      <c r="O16" s="2">
        <f t="shared" si="1"/>
        <v>2.3809523809523809</v>
      </c>
      <c r="P16">
        <v>615</v>
      </c>
      <c r="Q16">
        <v>29</v>
      </c>
      <c r="R16">
        <v>456</v>
      </c>
      <c r="S16">
        <f t="shared" si="3"/>
        <v>485</v>
      </c>
      <c r="T16" s="2">
        <f t="shared" si="4"/>
        <v>5.9793814432989691</v>
      </c>
      <c r="U16">
        <v>67</v>
      </c>
      <c r="V16" s="2">
        <f t="shared" si="5"/>
        <v>13.814432989690722</v>
      </c>
      <c r="W16">
        <v>418</v>
      </c>
      <c r="X16">
        <v>0</v>
      </c>
      <c r="Y16">
        <v>0</v>
      </c>
      <c r="Z16">
        <v>33</v>
      </c>
      <c r="AA16" s="2">
        <f t="shared" si="6"/>
        <v>6.804123711340206</v>
      </c>
      <c r="AB16">
        <v>20</v>
      </c>
      <c r="AC16" s="2">
        <f t="shared" si="6"/>
        <v>4.1237113402061851</v>
      </c>
      <c r="AD16">
        <v>75</v>
      </c>
      <c r="AE16" s="2">
        <f t="shared" si="7"/>
        <v>15.463917525773196</v>
      </c>
      <c r="AF16">
        <v>73</v>
      </c>
      <c r="AG16" s="2">
        <f t="shared" si="7"/>
        <v>15.051546391752577</v>
      </c>
      <c r="AH16">
        <v>140</v>
      </c>
      <c r="AI16" s="2">
        <f t="shared" si="8"/>
        <v>28.865979381443299</v>
      </c>
      <c r="AJ16">
        <v>77</v>
      </c>
      <c r="AK16" s="2">
        <f t="shared" si="8"/>
        <v>15.876288659793815</v>
      </c>
      <c r="AL16" t="s">
        <v>116</v>
      </c>
    </row>
    <row r="17" spans="2:39" x14ac:dyDescent="0.4">
      <c r="B17" t="s">
        <v>114</v>
      </c>
      <c r="C17" t="s">
        <v>115</v>
      </c>
      <c r="D17" t="s">
        <v>52</v>
      </c>
      <c r="E17" t="s">
        <v>69</v>
      </c>
      <c r="F17">
        <f t="shared" ca="1" si="2"/>
        <v>2699</v>
      </c>
      <c r="G17" t="s">
        <v>159</v>
      </c>
      <c r="H17">
        <v>1244</v>
      </c>
      <c r="I17">
        <f>Мособлдума_одномандатный[[#This Row],[Число избирателей, внесенных в список на момент окончания голосования]]</f>
        <v>1244</v>
      </c>
      <c r="J17">
        <v>1100</v>
      </c>
      <c r="L17">
        <v>491</v>
      </c>
      <c r="M17">
        <v>55</v>
      </c>
      <c r="N17" s="2">
        <f t="shared" si="0"/>
        <v>43.89067524115756</v>
      </c>
      <c r="O17" s="2">
        <f t="shared" si="1"/>
        <v>4.4212218649517681</v>
      </c>
      <c r="P17">
        <v>554</v>
      </c>
      <c r="Q17">
        <v>55</v>
      </c>
      <c r="R17">
        <v>491</v>
      </c>
      <c r="S17">
        <f t="shared" si="3"/>
        <v>546</v>
      </c>
      <c r="T17" s="2">
        <f t="shared" si="4"/>
        <v>10.073260073260073</v>
      </c>
      <c r="U17">
        <v>49</v>
      </c>
      <c r="V17" s="2">
        <f t="shared" si="5"/>
        <v>8.9743589743589745</v>
      </c>
      <c r="W17">
        <v>497</v>
      </c>
      <c r="X17">
        <v>0</v>
      </c>
      <c r="Y17">
        <v>0</v>
      </c>
      <c r="Z17">
        <v>35</v>
      </c>
      <c r="AA17" s="2">
        <f t="shared" si="6"/>
        <v>6.4102564102564106</v>
      </c>
      <c r="AB17">
        <v>39</v>
      </c>
      <c r="AC17" s="2">
        <f t="shared" si="6"/>
        <v>7.1428571428571432</v>
      </c>
      <c r="AD17">
        <v>94</v>
      </c>
      <c r="AE17" s="2">
        <f t="shared" si="7"/>
        <v>17.216117216117215</v>
      </c>
      <c r="AF17">
        <v>80</v>
      </c>
      <c r="AG17" s="2">
        <f t="shared" si="7"/>
        <v>14.652014652014651</v>
      </c>
      <c r="AH17">
        <v>130</v>
      </c>
      <c r="AI17" s="2">
        <f t="shared" si="8"/>
        <v>23.80952380952381</v>
      </c>
      <c r="AJ17">
        <v>119</v>
      </c>
      <c r="AK17" s="2">
        <f t="shared" si="8"/>
        <v>21.794871794871796</v>
      </c>
      <c r="AL17" t="s">
        <v>116</v>
      </c>
    </row>
    <row r="18" spans="2:39" x14ac:dyDescent="0.4">
      <c r="B18" t="s">
        <v>114</v>
      </c>
      <c r="C18" t="s">
        <v>115</v>
      </c>
      <c r="D18" t="s">
        <v>52</v>
      </c>
      <c r="E18" t="s">
        <v>70</v>
      </c>
      <c r="F18">
        <f t="shared" ca="1" si="2"/>
        <v>2700</v>
      </c>
      <c r="G18" t="s">
        <v>160</v>
      </c>
      <c r="H18">
        <v>465</v>
      </c>
      <c r="I18">
        <f>Мособлдума_одномандатный[[#This Row],[Число избирателей, внесенных в список на момент окончания голосования]]</f>
        <v>465</v>
      </c>
      <c r="J18">
        <v>400</v>
      </c>
      <c r="L18">
        <v>130</v>
      </c>
      <c r="M18">
        <v>17</v>
      </c>
      <c r="N18" s="2">
        <f t="shared" si="0"/>
        <v>31.612903225806452</v>
      </c>
      <c r="O18" s="2">
        <f t="shared" si="1"/>
        <v>3.6559139784946235</v>
      </c>
      <c r="P18">
        <v>253</v>
      </c>
      <c r="Q18">
        <v>17</v>
      </c>
      <c r="R18">
        <v>130</v>
      </c>
      <c r="S18">
        <f t="shared" si="3"/>
        <v>147</v>
      </c>
      <c r="T18" s="2">
        <f t="shared" si="4"/>
        <v>11.564625850340136</v>
      </c>
      <c r="U18">
        <v>22</v>
      </c>
      <c r="V18" s="2">
        <f t="shared" si="5"/>
        <v>14.965986394557824</v>
      </c>
      <c r="W18">
        <v>125</v>
      </c>
      <c r="X18">
        <v>0</v>
      </c>
      <c r="Y18">
        <v>0</v>
      </c>
      <c r="Z18">
        <v>7</v>
      </c>
      <c r="AA18" s="2">
        <f t="shared" si="6"/>
        <v>4.7619047619047619</v>
      </c>
      <c r="AB18">
        <v>14</v>
      </c>
      <c r="AC18" s="2">
        <f t="shared" si="6"/>
        <v>9.5238095238095237</v>
      </c>
      <c r="AD18">
        <v>32</v>
      </c>
      <c r="AE18" s="2">
        <f t="shared" si="7"/>
        <v>21.768707482993197</v>
      </c>
      <c r="AF18">
        <v>30</v>
      </c>
      <c r="AG18" s="2">
        <f t="shared" si="7"/>
        <v>20.408163265306122</v>
      </c>
      <c r="AH18">
        <v>19</v>
      </c>
      <c r="AI18" s="2">
        <f t="shared" si="8"/>
        <v>12.92517006802721</v>
      </c>
      <c r="AJ18">
        <v>23</v>
      </c>
      <c r="AK18" s="2">
        <f t="shared" si="8"/>
        <v>15.646258503401361</v>
      </c>
      <c r="AL18" t="s">
        <v>116</v>
      </c>
    </row>
    <row r="19" spans="2:39" x14ac:dyDescent="0.4">
      <c r="B19" t="s">
        <v>114</v>
      </c>
      <c r="C19" t="s">
        <v>115</v>
      </c>
      <c r="D19" t="s">
        <v>52</v>
      </c>
      <c r="E19" t="s">
        <v>71</v>
      </c>
      <c r="F19">
        <f t="shared" ca="1" si="2"/>
        <v>2701</v>
      </c>
      <c r="G19" t="s">
        <v>161</v>
      </c>
      <c r="H19">
        <v>664</v>
      </c>
      <c r="I19">
        <f>Мособлдума_одномандатный[[#This Row],[Число избирателей, внесенных в список на момент окончания голосования]]</f>
        <v>664</v>
      </c>
      <c r="J19">
        <v>600</v>
      </c>
      <c r="L19">
        <v>302</v>
      </c>
      <c r="M19">
        <v>48</v>
      </c>
      <c r="N19" s="2">
        <f t="shared" si="0"/>
        <v>52.710843373493979</v>
      </c>
      <c r="O19" s="2">
        <f t="shared" si="1"/>
        <v>7.2289156626506026</v>
      </c>
      <c r="P19">
        <v>250</v>
      </c>
      <c r="Q19">
        <v>48</v>
      </c>
      <c r="R19">
        <v>254</v>
      </c>
      <c r="S19">
        <f t="shared" si="3"/>
        <v>302</v>
      </c>
      <c r="T19" s="2">
        <f t="shared" si="4"/>
        <v>15.894039735099337</v>
      </c>
      <c r="U19">
        <v>15</v>
      </c>
      <c r="V19" s="2">
        <f t="shared" si="5"/>
        <v>4.9668874172185431</v>
      </c>
      <c r="W19">
        <v>287</v>
      </c>
      <c r="X19">
        <v>0</v>
      </c>
      <c r="Y19">
        <v>0</v>
      </c>
      <c r="Z19">
        <v>6</v>
      </c>
      <c r="AA19" s="2">
        <f t="shared" ref="AA19:AC34" si="9">100*Z19/$S19</f>
        <v>1.9867549668874172</v>
      </c>
      <c r="AB19">
        <v>25</v>
      </c>
      <c r="AC19" s="2">
        <f t="shared" si="9"/>
        <v>8.2781456953642376</v>
      </c>
      <c r="AD19">
        <v>47</v>
      </c>
      <c r="AE19" s="2">
        <f t="shared" ref="AE19:AG34" si="10">100*AD19/$S19</f>
        <v>15.562913907284768</v>
      </c>
      <c r="AF19">
        <v>57</v>
      </c>
      <c r="AG19" s="2">
        <f t="shared" si="10"/>
        <v>18.874172185430464</v>
      </c>
      <c r="AH19">
        <v>93</v>
      </c>
      <c r="AI19" s="2">
        <f t="shared" ref="AI19:AK34" si="11">100*AH19/$S19</f>
        <v>30.794701986754966</v>
      </c>
      <c r="AJ19">
        <v>59</v>
      </c>
      <c r="AK19" s="2">
        <f t="shared" si="11"/>
        <v>19.536423841059602</v>
      </c>
      <c r="AL19" t="s">
        <v>116</v>
      </c>
    </row>
    <row r="20" spans="2:39" x14ac:dyDescent="0.4">
      <c r="B20" t="s">
        <v>114</v>
      </c>
      <c r="C20" t="s">
        <v>115</v>
      </c>
      <c r="D20" t="s">
        <v>52</v>
      </c>
      <c r="E20" t="s">
        <v>72</v>
      </c>
      <c r="F20">
        <f t="shared" ca="1" si="2"/>
        <v>2702</v>
      </c>
      <c r="G20" t="s">
        <v>162</v>
      </c>
      <c r="H20">
        <v>685</v>
      </c>
      <c r="I20">
        <f>Мособлдума_одномандатный[[#This Row],[Число избирателей, внесенных в список на момент окончания голосования]]</f>
        <v>685</v>
      </c>
      <c r="J20">
        <v>600</v>
      </c>
      <c r="L20">
        <v>325</v>
      </c>
      <c r="M20">
        <v>74</v>
      </c>
      <c r="N20" s="2">
        <f t="shared" si="0"/>
        <v>58.248175182481752</v>
      </c>
      <c r="O20" s="2">
        <f t="shared" si="1"/>
        <v>10.802919708029197</v>
      </c>
      <c r="P20">
        <v>201</v>
      </c>
      <c r="Q20">
        <v>74</v>
      </c>
      <c r="R20">
        <v>251</v>
      </c>
      <c r="S20">
        <f t="shared" si="3"/>
        <v>325</v>
      </c>
      <c r="T20" s="2">
        <f t="shared" si="4"/>
        <v>22.76923076923077</v>
      </c>
      <c r="U20">
        <v>29</v>
      </c>
      <c r="V20" s="2">
        <f t="shared" si="5"/>
        <v>8.9230769230769234</v>
      </c>
      <c r="W20">
        <v>296</v>
      </c>
      <c r="X20">
        <v>0</v>
      </c>
      <c r="Y20">
        <v>0</v>
      </c>
      <c r="Z20">
        <v>21</v>
      </c>
      <c r="AA20" s="2">
        <f t="shared" si="9"/>
        <v>6.4615384615384617</v>
      </c>
      <c r="AB20">
        <v>16</v>
      </c>
      <c r="AC20" s="2">
        <f t="shared" si="9"/>
        <v>4.9230769230769234</v>
      </c>
      <c r="AD20">
        <v>58</v>
      </c>
      <c r="AE20" s="2">
        <f t="shared" si="10"/>
        <v>17.846153846153847</v>
      </c>
      <c r="AF20">
        <v>51</v>
      </c>
      <c r="AG20" s="2">
        <f t="shared" si="10"/>
        <v>15.692307692307692</v>
      </c>
      <c r="AH20">
        <v>95</v>
      </c>
      <c r="AI20" s="2">
        <f t="shared" si="11"/>
        <v>29.23076923076923</v>
      </c>
      <c r="AJ20">
        <v>55</v>
      </c>
      <c r="AK20" s="2">
        <f t="shared" si="11"/>
        <v>16.923076923076923</v>
      </c>
      <c r="AL20" t="s">
        <v>116</v>
      </c>
    </row>
    <row r="21" spans="2:39" s="6" customFormat="1" x14ac:dyDescent="0.4">
      <c r="B21" s="6" t="s">
        <v>114</v>
      </c>
      <c r="C21" s="6" t="s">
        <v>115</v>
      </c>
      <c r="D21" s="6" t="s">
        <v>52</v>
      </c>
      <c r="E21" s="6" t="s">
        <v>73</v>
      </c>
      <c r="F21" s="6">
        <f t="shared" ca="1" si="2"/>
        <v>2703</v>
      </c>
      <c r="G21" t="s">
        <v>177</v>
      </c>
      <c r="H21" s="6">
        <v>216</v>
      </c>
      <c r="I21" s="6">
        <f>Мособлдума_одномандатный[[#This Row],[Число избирателей, внесенных в список на момент окончания голосования]]</f>
        <v>216</v>
      </c>
      <c r="J21" s="6">
        <v>220</v>
      </c>
      <c r="L21" s="6">
        <v>80</v>
      </c>
      <c r="M21" s="6">
        <v>44</v>
      </c>
      <c r="N21" s="7">
        <f t="shared" si="0"/>
        <v>57.407407407407405</v>
      </c>
      <c r="O21" s="7">
        <f t="shared" si="1"/>
        <v>20.37037037037037</v>
      </c>
      <c r="P21" s="6">
        <v>96</v>
      </c>
      <c r="Q21" s="6">
        <v>44</v>
      </c>
      <c r="R21" s="6">
        <v>80</v>
      </c>
      <c r="S21">
        <f t="shared" si="3"/>
        <v>124</v>
      </c>
      <c r="T21" s="2">
        <f t="shared" si="4"/>
        <v>35.483870967741936</v>
      </c>
      <c r="U21" s="6">
        <v>12</v>
      </c>
      <c r="V21" s="2">
        <f t="shared" si="5"/>
        <v>9.67741935483871</v>
      </c>
      <c r="W21" s="6">
        <v>112</v>
      </c>
      <c r="X21" s="6">
        <v>0</v>
      </c>
      <c r="Y21" s="6">
        <v>0</v>
      </c>
      <c r="Z21" s="6">
        <v>10</v>
      </c>
      <c r="AA21" s="2">
        <f t="shared" si="9"/>
        <v>8.064516129032258</v>
      </c>
      <c r="AB21" s="6">
        <v>13</v>
      </c>
      <c r="AC21" s="2">
        <f t="shared" si="9"/>
        <v>10.483870967741936</v>
      </c>
      <c r="AD21" s="6">
        <v>19</v>
      </c>
      <c r="AE21" s="2">
        <f t="shared" si="10"/>
        <v>15.32258064516129</v>
      </c>
      <c r="AF21" s="6">
        <v>12</v>
      </c>
      <c r="AG21" s="2">
        <f t="shared" si="10"/>
        <v>9.67741935483871</v>
      </c>
      <c r="AH21" s="6">
        <v>45</v>
      </c>
      <c r="AI21" s="2">
        <f t="shared" si="11"/>
        <v>36.29032258064516</v>
      </c>
      <c r="AJ21" s="6">
        <v>13</v>
      </c>
      <c r="AK21" s="2">
        <f t="shared" si="11"/>
        <v>10.483870967741936</v>
      </c>
      <c r="AL21" s="6" t="s">
        <v>116</v>
      </c>
    </row>
    <row r="22" spans="2:39" x14ac:dyDescent="0.4">
      <c r="B22" t="s">
        <v>114</v>
      </c>
      <c r="C22" t="s">
        <v>115</v>
      </c>
      <c r="D22" t="s">
        <v>52</v>
      </c>
      <c r="E22" t="s">
        <v>74</v>
      </c>
      <c r="F22">
        <f t="shared" ca="1" si="2"/>
        <v>2704</v>
      </c>
      <c r="G22" t="s">
        <v>163</v>
      </c>
      <c r="H22">
        <v>1251</v>
      </c>
      <c r="I22">
        <f>Мособлдума_одномандатный[[#This Row],[Число избирателей, внесенных в список на момент окончания голосования]]</f>
        <v>1251</v>
      </c>
      <c r="J22">
        <v>1100</v>
      </c>
      <c r="L22">
        <v>385</v>
      </c>
      <c r="M22">
        <v>66</v>
      </c>
      <c r="N22" s="2">
        <f t="shared" si="0"/>
        <v>36.051159072741804</v>
      </c>
      <c r="O22" s="2">
        <f t="shared" si="1"/>
        <v>5.275779376498801</v>
      </c>
      <c r="P22">
        <v>649</v>
      </c>
      <c r="Q22">
        <v>66</v>
      </c>
      <c r="R22">
        <v>385</v>
      </c>
      <c r="S22">
        <f t="shared" si="3"/>
        <v>451</v>
      </c>
      <c r="T22" s="2">
        <f t="shared" si="4"/>
        <v>14.634146341463415</v>
      </c>
      <c r="U22">
        <v>50</v>
      </c>
      <c r="V22" s="2">
        <f t="shared" si="5"/>
        <v>11.086474501108647</v>
      </c>
      <c r="W22">
        <v>401</v>
      </c>
      <c r="X22">
        <v>0</v>
      </c>
      <c r="Y22">
        <v>0</v>
      </c>
      <c r="Z22">
        <v>22</v>
      </c>
      <c r="AA22" s="2">
        <f t="shared" si="9"/>
        <v>4.8780487804878048</v>
      </c>
      <c r="AB22">
        <v>30</v>
      </c>
      <c r="AC22" s="2">
        <f t="shared" si="9"/>
        <v>6.6518847006651889</v>
      </c>
      <c r="AD22">
        <v>71</v>
      </c>
      <c r="AE22" s="2">
        <f t="shared" si="10"/>
        <v>15.742793791574279</v>
      </c>
      <c r="AF22">
        <v>84</v>
      </c>
      <c r="AG22" s="2">
        <f t="shared" si="10"/>
        <v>18.625277161862527</v>
      </c>
      <c r="AH22">
        <v>106</v>
      </c>
      <c r="AI22" s="2">
        <f t="shared" si="11"/>
        <v>23.503325942350333</v>
      </c>
      <c r="AJ22">
        <v>88</v>
      </c>
      <c r="AK22" s="2">
        <f t="shared" si="11"/>
        <v>19.512195121951219</v>
      </c>
      <c r="AL22" t="s">
        <v>116</v>
      </c>
    </row>
    <row r="23" spans="2:39" x14ac:dyDescent="0.4">
      <c r="B23" t="s">
        <v>114</v>
      </c>
      <c r="C23" t="s">
        <v>115</v>
      </c>
      <c r="D23" t="s">
        <v>52</v>
      </c>
      <c r="E23" t="s">
        <v>75</v>
      </c>
      <c r="F23">
        <f t="shared" ca="1" si="2"/>
        <v>2705</v>
      </c>
      <c r="G23" t="s">
        <v>164</v>
      </c>
      <c r="H23">
        <v>802</v>
      </c>
      <c r="I23">
        <f>Мособлдума_одномандатный[[#This Row],[Число избирателей, внесенных в список на момент окончания голосования]]</f>
        <v>802</v>
      </c>
      <c r="J23">
        <v>700</v>
      </c>
      <c r="L23">
        <v>261</v>
      </c>
      <c r="M23">
        <v>141</v>
      </c>
      <c r="N23" s="2">
        <f t="shared" si="0"/>
        <v>50.124688279301743</v>
      </c>
      <c r="O23" s="2">
        <f t="shared" si="1"/>
        <v>17.581047381546135</v>
      </c>
      <c r="P23">
        <v>298</v>
      </c>
      <c r="Q23">
        <v>141</v>
      </c>
      <c r="R23">
        <v>261</v>
      </c>
      <c r="S23">
        <f t="shared" si="3"/>
        <v>402</v>
      </c>
      <c r="T23" s="2">
        <f t="shared" si="4"/>
        <v>35.07462686567164</v>
      </c>
      <c r="U23">
        <v>42</v>
      </c>
      <c r="V23" s="2">
        <f t="shared" si="5"/>
        <v>10.447761194029852</v>
      </c>
      <c r="W23">
        <v>360</v>
      </c>
      <c r="X23">
        <v>0</v>
      </c>
      <c r="Y23">
        <v>0</v>
      </c>
      <c r="Z23">
        <v>33</v>
      </c>
      <c r="AA23" s="2">
        <f t="shared" si="9"/>
        <v>8.2089552238805972</v>
      </c>
      <c r="AB23">
        <v>36</v>
      </c>
      <c r="AC23" s="2">
        <f t="shared" si="9"/>
        <v>8.9552238805970141</v>
      </c>
      <c r="AD23">
        <v>59</v>
      </c>
      <c r="AE23" s="2">
        <f t="shared" si="10"/>
        <v>14.676616915422885</v>
      </c>
      <c r="AF23">
        <v>55</v>
      </c>
      <c r="AG23" s="2">
        <f t="shared" si="10"/>
        <v>13.681592039800995</v>
      </c>
      <c r="AH23">
        <v>116</v>
      </c>
      <c r="AI23" s="2">
        <f t="shared" si="11"/>
        <v>28.855721393034827</v>
      </c>
      <c r="AJ23">
        <v>61</v>
      </c>
      <c r="AK23" s="2">
        <f t="shared" si="11"/>
        <v>15.17412935323383</v>
      </c>
      <c r="AL23" t="s">
        <v>116</v>
      </c>
    </row>
    <row r="24" spans="2:39" x14ac:dyDescent="0.4">
      <c r="B24" t="s">
        <v>114</v>
      </c>
      <c r="C24" t="s">
        <v>115</v>
      </c>
      <c r="D24" t="s">
        <v>52</v>
      </c>
      <c r="E24" t="s">
        <v>76</v>
      </c>
      <c r="F24">
        <f t="shared" ca="1" si="2"/>
        <v>2706</v>
      </c>
      <c r="G24" t="s">
        <v>165</v>
      </c>
      <c r="H24">
        <v>422</v>
      </c>
      <c r="I24">
        <f>Мособлдума_одномандатный[[#This Row],[Число избирателей, внесенных в список на момент окончания голосования]]</f>
        <v>422</v>
      </c>
      <c r="J24">
        <v>400</v>
      </c>
      <c r="L24">
        <v>159</v>
      </c>
      <c r="M24">
        <v>51</v>
      </c>
      <c r="N24" s="2">
        <f t="shared" si="0"/>
        <v>49.763033175355453</v>
      </c>
      <c r="O24" s="2">
        <f t="shared" si="1"/>
        <v>12.085308056872037</v>
      </c>
      <c r="P24">
        <v>190</v>
      </c>
      <c r="Q24">
        <v>51</v>
      </c>
      <c r="R24">
        <v>158</v>
      </c>
      <c r="S24">
        <f t="shared" si="3"/>
        <v>209</v>
      </c>
      <c r="T24" s="2">
        <f t="shared" si="4"/>
        <v>24.401913875598087</v>
      </c>
      <c r="U24">
        <v>15</v>
      </c>
      <c r="V24" s="2">
        <f t="shared" si="5"/>
        <v>7.1770334928229662</v>
      </c>
      <c r="W24">
        <v>194</v>
      </c>
      <c r="X24">
        <v>0</v>
      </c>
      <c r="Y24">
        <v>0</v>
      </c>
      <c r="Z24">
        <v>10</v>
      </c>
      <c r="AA24" s="2">
        <f t="shared" si="9"/>
        <v>4.7846889952153111</v>
      </c>
      <c r="AB24">
        <v>14</v>
      </c>
      <c r="AC24" s="2">
        <f t="shared" si="9"/>
        <v>6.6985645933014357</v>
      </c>
      <c r="AD24">
        <v>36</v>
      </c>
      <c r="AE24" s="2">
        <f t="shared" si="10"/>
        <v>17.224880382775119</v>
      </c>
      <c r="AF24">
        <v>46</v>
      </c>
      <c r="AG24" s="2">
        <f t="shared" si="10"/>
        <v>22.009569377990431</v>
      </c>
      <c r="AH24">
        <v>58</v>
      </c>
      <c r="AI24" s="2">
        <f t="shared" si="11"/>
        <v>27.751196172248804</v>
      </c>
      <c r="AJ24">
        <v>30</v>
      </c>
      <c r="AK24" s="2">
        <f t="shared" si="11"/>
        <v>14.354066985645932</v>
      </c>
      <c r="AL24" t="s">
        <v>116</v>
      </c>
    </row>
    <row r="25" spans="2:39" x14ac:dyDescent="0.4">
      <c r="B25" t="s">
        <v>114</v>
      </c>
      <c r="C25" t="s">
        <v>115</v>
      </c>
      <c r="D25" t="s">
        <v>52</v>
      </c>
      <c r="E25" t="s">
        <v>77</v>
      </c>
      <c r="F25">
        <f t="shared" ca="1" si="2"/>
        <v>2707</v>
      </c>
      <c r="G25" t="s">
        <v>166</v>
      </c>
      <c r="H25">
        <v>1170</v>
      </c>
      <c r="I25">
        <f>Мособлдума_одномандатный[[#This Row],[Число избирателей, внесенных в список на момент окончания голосования]]</f>
        <v>1170</v>
      </c>
      <c r="J25">
        <v>1000</v>
      </c>
      <c r="L25">
        <v>339</v>
      </c>
      <c r="M25">
        <v>48</v>
      </c>
      <c r="N25" s="2">
        <f t="shared" si="0"/>
        <v>33.07692307692308</v>
      </c>
      <c r="O25" s="2">
        <f t="shared" si="1"/>
        <v>4.1025641025641022</v>
      </c>
      <c r="P25">
        <v>613</v>
      </c>
      <c r="Q25">
        <v>48</v>
      </c>
      <c r="R25">
        <v>339</v>
      </c>
      <c r="S25">
        <f t="shared" si="3"/>
        <v>387</v>
      </c>
      <c r="T25" s="2">
        <f t="shared" si="4"/>
        <v>12.403100775193799</v>
      </c>
      <c r="U25">
        <v>44</v>
      </c>
      <c r="V25" s="2">
        <f t="shared" si="5"/>
        <v>11.369509043927648</v>
      </c>
      <c r="W25">
        <v>343</v>
      </c>
      <c r="X25">
        <v>0</v>
      </c>
      <c r="Y25">
        <v>0</v>
      </c>
      <c r="Z25">
        <v>16</v>
      </c>
      <c r="AA25" s="2">
        <f t="shared" si="9"/>
        <v>4.1343669250645991</v>
      </c>
      <c r="AB25">
        <v>25</v>
      </c>
      <c r="AC25" s="2">
        <f t="shared" si="9"/>
        <v>6.4599483204134369</v>
      </c>
      <c r="AD25">
        <v>78</v>
      </c>
      <c r="AE25" s="2">
        <f t="shared" si="10"/>
        <v>20.155038759689923</v>
      </c>
      <c r="AF25">
        <v>57</v>
      </c>
      <c r="AG25" s="2">
        <f t="shared" si="10"/>
        <v>14.728682170542635</v>
      </c>
      <c r="AH25">
        <v>103</v>
      </c>
      <c r="AI25" s="2">
        <f t="shared" si="11"/>
        <v>26.614987080103358</v>
      </c>
      <c r="AJ25">
        <v>64</v>
      </c>
      <c r="AK25" s="2">
        <f t="shared" si="11"/>
        <v>16.537467700258397</v>
      </c>
      <c r="AL25" t="s">
        <v>116</v>
      </c>
    </row>
    <row r="26" spans="2:39" x14ac:dyDescent="0.4">
      <c r="B26" t="s">
        <v>114</v>
      </c>
      <c r="C26" t="s">
        <v>115</v>
      </c>
      <c r="D26" t="s">
        <v>52</v>
      </c>
      <c r="E26" t="s">
        <v>78</v>
      </c>
      <c r="F26">
        <f t="shared" ca="1" si="2"/>
        <v>2708</v>
      </c>
      <c r="G26" t="s">
        <v>167</v>
      </c>
      <c r="H26">
        <v>1043</v>
      </c>
      <c r="I26">
        <f>Мособлдума_одномандатный[[#This Row],[Число избирателей, внесенных в список на момент окончания голосования]]</f>
        <v>1043</v>
      </c>
      <c r="J26">
        <v>900</v>
      </c>
      <c r="L26">
        <v>282</v>
      </c>
      <c r="M26">
        <v>92</v>
      </c>
      <c r="N26" s="2">
        <f t="shared" si="0"/>
        <v>35.858101629913712</v>
      </c>
      <c r="O26" s="2">
        <f t="shared" si="1"/>
        <v>8.8207094918504314</v>
      </c>
      <c r="P26">
        <v>526</v>
      </c>
      <c r="Q26">
        <v>92</v>
      </c>
      <c r="R26">
        <v>282</v>
      </c>
      <c r="S26">
        <f t="shared" si="3"/>
        <v>374</v>
      </c>
      <c r="T26" s="2">
        <f t="shared" si="4"/>
        <v>24.598930481283421</v>
      </c>
      <c r="U26">
        <v>31</v>
      </c>
      <c r="V26" s="2">
        <f t="shared" si="5"/>
        <v>8.2887700534759361</v>
      </c>
      <c r="W26">
        <v>343</v>
      </c>
      <c r="X26">
        <v>0</v>
      </c>
      <c r="Y26">
        <v>0</v>
      </c>
      <c r="Z26">
        <v>24</v>
      </c>
      <c r="AA26" s="2">
        <f t="shared" si="9"/>
        <v>6.4171122994652405</v>
      </c>
      <c r="AB26">
        <v>15</v>
      </c>
      <c r="AC26" s="2">
        <f t="shared" si="9"/>
        <v>4.0106951871657754</v>
      </c>
      <c r="AD26">
        <v>89</v>
      </c>
      <c r="AE26" s="2">
        <f t="shared" si="10"/>
        <v>23.796791443850267</v>
      </c>
      <c r="AF26">
        <v>45</v>
      </c>
      <c r="AG26" s="2">
        <f t="shared" si="10"/>
        <v>12.032085561497325</v>
      </c>
      <c r="AH26">
        <v>84</v>
      </c>
      <c r="AI26" s="2">
        <f t="shared" si="11"/>
        <v>22.459893048128343</v>
      </c>
      <c r="AJ26">
        <v>86</v>
      </c>
      <c r="AK26" s="2">
        <f t="shared" si="11"/>
        <v>22.994652406417114</v>
      </c>
      <c r="AL26" t="s">
        <v>116</v>
      </c>
    </row>
    <row r="27" spans="2:39" x14ac:dyDescent="0.4">
      <c r="B27" t="s">
        <v>114</v>
      </c>
      <c r="C27" t="s">
        <v>115</v>
      </c>
      <c r="D27" t="s">
        <v>52</v>
      </c>
      <c r="E27" t="s">
        <v>79</v>
      </c>
      <c r="F27">
        <f t="shared" ca="1" si="2"/>
        <v>2709</v>
      </c>
      <c r="G27" t="s">
        <v>167</v>
      </c>
      <c r="H27">
        <v>1409</v>
      </c>
      <c r="I27">
        <f>Мособлдума_одномандатный[[#This Row],[Число избирателей, внесенных в список на момент окончания голосования]]</f>
        <v>1409</v>
      </c>
      <c r="J27">
        <v>1300</v>
      </c>
      <c r="L27">
        <v>407</v>
      </c>
      <c r="M27">
        <v>60</v>
      </c>
      <c r="N27" s="2">
        <f t="shared" si="0"/>
        <v>33.14407381121363</v>
      </c>
      <c r="O27" s="2">
        <f t="shared" si="1"/>
        <v>4.2583392476933994</v>
      </c>
      <c r="P27">
        <v>833</v>
      </c>
      <c r="Q27">
        <v>60</v>
      </c>
      <c r="R27">
        <v>407</v>
      </c>
      <c r="S27">
        <f t="shared" si="3"/>
        <v>467</v>
      </c>
      <c r="T27" s="2">
        <f t="shared" si="4"/>
        <v>12.847965738758029</v>
      </c>
      <c r="U27">
        <v>50</v>
      </c>
      <c r="V27" s="2">
        <f t="shared" si="5"/>
        <v>10.706638115631691</v>
      </c>
      <c r="W27">
        <v>417</v>
      </c>
      <c r="X27">
        <v>0</v>
      </c>
      <c r="Y27">
        <v>0</v>
      </c>
      <c r="Z27">
        <v>23</v>
      </c>
      <c r="AA27" s="2">
        <f t="shared" si="9"/>
        <v>4.925053533190578</v>
      </c>
      <c r="AB27">
        <v>12</v>
      </c>
      <c r="AC27" s="2">
        <f t="shared" si="9"/>
        <v>2.5695931477516059</v>
      </c>
      <c r="AD27">
        <v>95</v>
      </c>
      <c r="AE27" s="2">
        <f t="shared" si="10"/>
        <v>20.342612419700213</v>
      </c>
      <c r="AF27">
        <v>52</v>
      </c>
      <c r="AG27" s="2">
        <f t="shared" si="10"/>
        <v>11.13490364025696</v>
      </c>
      <c r="AH27">
        <v>143</v>
      </c>
      <c r="AI27" s="2">
        <f t="shared" si="11"/>
        <v>30.620985010706637</v>
      </c>
      <c r="AJ27">
        <v>92</v>
      </c>
      <c r="AK27" s="2">
        <f t="shared" si="11"/>
        <v>19.700214132762312</v>
      </c>
      <c r="AL27" t="s">
        <v>116</v>
      </c>
    </row>
    <row r="28" spans="2:39" x14ac:dyDescent="0.4">
      <c r="B28" t="s">
        <v>114</v>
      </c>
      <c r="C28" t="s">
        <v>115</v>
      </c>
      <c r="D28" t="s">
        <v>52</v>
      </c>
      <c r="E28" t="s">
        <v>80</v>
      </c>
      <c r="F28">
        <f t="shared" ca="1" si="2"/>
        <v>2710</v>
      </c>
      <c r="G28" t="s">
        <v>167</v>
      </c>
      <c r="H28">
        <v>978</v>
      </c>
      <c r="I28">
        <f>Мособлдума_одномандатный[[#This Row],[Число избирателей, внесенных в список на момент окончания голосования]]</f>
        <v>978</v>
      </c>
      <c r="J28">
        <v>900</v>
      </c>
      <c r="L28">
        <v>323</v>
      </c>
      <c r="M28">
        <v>39</v>
      </c>
      <c r="N28" s="2">
        <f t="shared" si="0"/>
        <v>37.014314928425357</v>
      </c>
      <c r="O28" s="2">
        <f t="shared" si="1"/>
        <v>3.9877300613496933</v>
      </c>
      <c r="P28">
        <v>538</v>
      </c>
      <c r="Q28">
        <v>39</v>
      </c>
      <c r="R28">
        <v>323</v>
      </c>
      <c r="S28">
        <f t="shared" si="3"/>
        <v>362</v>
      </c>
      <c r="T28" s="2">
        <f t="shared" si="4"/>
        <v>10.773480662983426</v>
      </c>
      <c r="U28">
        <v>68</v>
      </c>
      <c r="V28" s="2">
        <f t="shared" si="5"/>
        <v>18.784530386740332</v>
      </c>
      <c r="W28">
        <v>294</v>
      </c>
      <c r="X28">
        <v>0</v>
      </c>
      <c r="Y28">
        <v>0</v>
      </c>
      <c r="Z28">
        <v>12</v>
      </c>
      <c r="AA28" s="2">
        <f t="shared" si="9"/>
        <v>3.3149171270718232</v>
      </c>
      <c r="AB28">
        <v>18</v>
      </c>
      <c r="AC28" s="2">
        <f t="shared" si="9"/>
        <v>4.972375690607735</v>
      </c>
      <c r="AD28">
        <v>46</v>
      </c>
      <c r="AE28" s="2">
        <f t="shared" si="10"/>
        <v>12.707182320441989</v>
      </c>
      <c r="AF28">
        <v>80</v>
      </c>
      <c r="AG28" s="2">
        <f t="shared" si="10"/>
        <v>22.099447513812155</v>
      </c>
      <c r="AH28">
        <v>51</v>
      </c>
      <c r="AI28" s="2">
        <f t="shared" si="11"/>
        <v>14.088397790055248</v>
      </c>
      <c r="AJ28">
        <v>87</v>
      </c>
      <c r="AK28" s="2">
        <f t="shared" si="11"/>
        <v>24.033149171270718</v>
      </c>
      <c r="AL28" t="s">
        <v>116</v>
      </c>
    </row>
    <row r="29" spans="2:39" x14ac:dyDescent="0.4">
      <c r="B29" t="s">
        <v>114</v>
      </c>
      <c r="C29" t="s">
        <v>115</v>
      </c>
      <c r="D29" t="s">
        <v>52</v>
      </c>
      <c r="E29" t="s">
        <v>81</v>
      </c>
      <c r="F29">
        <f t="shared" ca="1" si="2"/>
        <v>2711</v>
      </c>
      <c r="G29" t="s">
        <v>168</v>
      </c>
      <c r="H29">
        <v>432</v>
      </c>
      <c r="I29">
        <f>Мособлдума_одномандатный[[#This Row],[Число избирателей, внесенных в список на момент окончания голосования]]</f>
        <v>432</v>
      </c>
      <c r="J29">
        <v>400</v>
      </c>
      <c r="L29">
        <v>125</v>
      </c>
      <c r="M29">
        <v>68</v>
      </c>
      <c r="N29" s="2">
        <f t="shared" si="0"/>
        <v>44.675925925925924</v>
      </c>
      <c r="O29" s="2">
        <f t="shared" si="1"/>
        <v>15.74074074074074</v>
      </c>
      <c r="P29">
        <v>207</v>
      </c>
      <c r="Q29">
        <v>68</v>
      </c>
      <c r="R29">
        <v>125</v>
      </c>
      <c r="S29">
        <f t="shared" si="3"/>
        <v>193</v>
      </c>
      <c r="T29" s="2">
        <f t="shared" si="4"/>
        <v>35.233160621761655</v>
      </c>
      <c r="U29">
        <v>23</v>
      </c>
      <c r="V29" s="2">
        <f t="shared" si="5"/>
        <v>11.917098445595855</v>
      </c>
      <c r="W29">
        <v>170</v>
      </c>
      <c r="X29">
        <v>0</v>
      </c>
      <c r="Y29">
        <v>0</v>
      </c>
      <c r="Z29">
        <v>11</v>
      </c>
      <c r="AA29" s="2">
        <f t="shared" si="9"/>
        <v>5.6994818652849739</v>
      </c>
      <c r="AB29">
        <v>9</v>
      </c>
      <c r="AC29" s="2">
        <f t="shared" si="9"/>
        <v>4.6632124352331603</v>
      </c>
      <c r="AD29">
        <v>29</v>
      </c>
      <c r="AE29" s="2">
        <f t="shared" si="10"/>
        <v>15.025906735751295</v>
      </c>
      <c r="AF29">
        <v>26</v>
      </c>
      <c r="AG29" s="2">
        <f t="shared" si="10"/>
        <v>13.471502590673575</v>
      </c>
      <c r="AH29">
        <v>57</v>
      </c>
      <c r="AI29" s="2">
        <f t="shared" si="11"/>
        <v>29.533678756476682</v>
      </c>
      <c r="AJ29">
        <v>38</v>
      </c>
      <c r="AK29" s="2">
        <f t="shared" si="11"/>
        <v>19.689119170984455</v>
      </c>
      <c r="AL29" t="s">
        <v>116</v>
      </c>
    </row>
    <row r="30" spans="2:39" x14ac:dyDescent="0.4">
      <c r="B30" t="s">
        <v>114</v>
      </c>
      <c r="C30" t="s">
        <v>115</v>
      </c>
      <c r="D30" t="s">
        <v>52</v>
      </c>
      <c r="E30" t="s">
        <v>82</v>
      </c>
      <c r="F30">
        <f t="shared" ca="1" si="2"/>
        <v>2712</v>
      </c>
      <c r="G30" t="s">
        <v>169</v>
      </c>
      <c r="H30">
        <v>1151</v>
      </c>
      <c r="I30">
        <f>Мособлдума_одномандатный[[#This Row],[Число избирателей, внесенных в список на момент окончания голосования]]</f>
        <v>1151</v>
      </c>
      <c r="J30">
        <v>1000</v>
      </c>
      <c r="L30">
        <v>466</v>
      </c>
      <c r="M30">
        <v>12</v>
      </c>
      <c r="N30" s="2">
        <f t="shared" si="0"/>
        <v>41.529105125977409</v>
      </c>
      <c r="O30" s="2">
        <f t="shared" si="1"/>
        <v>1.0425716768027802</v>
      </c>
      <c r="P30">
        <v>522</v>
      </c>
      <c r="Q30">
        <v>12</v>
      </c>
      <c r="R30">
        <v>466</v>
      </c>
      <c r="S30">
        <f t="shared" si="3"/>
        <v>478</v>
      </c>
      <c r="T30" s="2">
        <f t="shared" si="4"/>
        <v>2.510460251046025</v>
      </c>
      <c r="U30">
        <v>58</v>
      </c>
      <c r="V30" s="2">
        <f t="shared" si="5"/>
        <v>12.133891213389122</v>
      </c>
      <c r="W30">
        <v>420</v>
      </c>
      <c r="X30">
        <v>0</v>
      </c>
      <c r="Y30">
        <v>0</v>
      </c>
      <c r="Z30">
        <v>29</v>
      </c>
      <c r="AA30" s="2">
        <f t="shared" si="9"/>
        <v>6.0669456066945608</v>
      </c>
      <c r="AB30">
        <v>29</v>
      </c>
      <c r="AC30" s="2">
        <f t="shared" si="9"/>
        <v>6.0669456066945608</v>
      </c>
      <c r="AD30">
        <v>84</v>
      </c>
      <c r="AE30" s="2">
        <f t="shared" si="10"/>
        <v>17.573221757322177</v>
      </c>
      <c r="AF30">
        <v>80</v>
      </c>
      <c r="AG30" s="2">
        <f t="shared" si="10"/>
        <v>16.736401673640167</v>
      </c>
      <c r="AH30">
        <v>116</v>
      </c>
      <c r="AI30" s="2">
        <f t="shared" si="11"/>
        <v>24.267782426778243</v>
      </c>
      <c r="AJ30">
        <v>82</v>
      </c>
      <c r="AK30" s="2">
        <f t="shared" si="11"/>
        <v>17.15481171548117</v>
      </c>
      <c r="AL30" t="s">
        <v>116</v>
      </c>
    </row>
    <row r="31" spans="2:39" x14ac:dyDescent="0.4">
      <c r="B31" t="s">
        <v>114</v>
      </c>
      <c r="C31" t="s">
        <v>115</v>
      </c>
      <c r="D31" t="s">
        <v>52</v>
      </c>
      <c r="E31" t="s">
        <v>83</v>
      </c>
      <c r="F31">
        <f t="shared" ca="1" si="2"/>
        <v>2713</v>
      </c>
      <c r="G31" t="s">
        <v>170</v>
      </c>
      <c r="H31">
        <v>2729</v>
      </c>
      <c r="I31">
        <f>Мособлдума_одномандатный[[#This Row],[Число избирателей, внесенных в список на момент окончания голосования]]</f>
        <v>2729</v>
      </c>
      <c r="J31">
        <v>2500</v>
      </c>
      <c r="L31">
        <v>919</v>
      </c>
      <c r="M31">
        <v>133</v>
      </c>
      <c r="N31" s="2">
        <f t="shared" si="0"/>
        <v>38.548919017955292</v>
      </c>
      <c r="O31" s="2">
        <f t="shared" si="1"/>
        <v>4.873580065958226</v>
      </c>
      <c r="P31">
        <v>1448</v>
      </c>
      <c r="Q31">
        <v>133</v>
      </c>
      <c r="R31">
        <v>919</v>
      </c>
      <c r="S31">
        <f t="shared" si="3"/>
        <v>1052</v>
      </c>
      <c r="T31" s="2">
        <f t="shared" si="4"/>
        <v>12.642585551330798</v>
      </c>
      <c r="U31">
        <v>125</v>
      </c>
      <c r="V31" s="2">
        <f t="shared" si="5"/>
        <v>11.882129277566539</v>
      </c>
      <c r="W31">
        <v>927</v>
      </c>
      <c r="X31">
        <v>0</v>
      </c>
      <c r="Y31">
        <v>0</v>
      </c>
      <c r="Z31">
        <v>73</v>
      </c>
      <c r="AA31" s="2">
        <f t="shared" si="9"/>
        <v>6.9391634980988597</v>
      </c>
      <c r="AB31">
        <v>69</v>
      </c>
      <c r="AC31" s="2">
        <f t="shared" si="9"/>
        <v>6.5589353612167303</v>
      </c>
      <c r="AD31">
        <v>174</v>
      </c>
      <c r="AE31" s="2">
        <f t="shared" si="10"/>
        <v>16.539923954372625</v>
      </c>
      <c r="AF31">
        <v>158</v>
      </c>
      <c r="AG31" s="2">
        <f t="shared" si="10"/>
        <v>15.019011406844106</v>
      </c>
      <c r="AH31">
        <v>267</v>
      </c>
      <c r="AI31" s="2">
        <f t="shared" si="11"/>
        <v>25.380228136882128</v>
      </c>
      <c r="AJ31">
        <v>186</v>
      </c>
      <c r="AK31" s="2">
        <f t="shared" si="11"/>
        <v>17.680608365019012</v>
      </c>
      <c r="AL31" t="s">
        <v>116</v>
      </c>
    </row>
    <row r="32" spans="2:39" x14ac:dyDescent="0.4">
      <c r="B32" t="s">
        <v>114</v>
      </c>
      <c r="C32" t="s">
        <v>115</v>
      </c>
      <c r="D32" t="s">
        <v>52</v>
      </c>
      <c r="E32" t="s">
        <v>84</v>
      </c>
      <c r="F32">
        <f t="shared" ca="1" si="2"/>
        <v>2714</v>
      </c>
      <c r="G32" t="s">
        <v>171</v>
      </c>
      <c r="H32">
        <v>831</v>
      </c>
      <c r="I32">
        <f>Мособлдума_одномандатный[[#This Row],[Число избирателей, внесенных в список на момент окончания голосования]]</f>
        <v>831</v>
      </c>
      <c r="J32">
        <v>700</v>
      </c>
      <c r="L32">
        <v>219</v>
      </c>
      <c r="M32">
        <v>40</v>
      </c>
      <c r="N32" s="2">
        <f t="shared" si="0"/>
        <v>31.167268351383875</v>
      </c>
      <c r="O32" s="2">
        <f t="shared" si="1"/>
        <v>4.8134777376654636</v>
      </c>
      <c r="P32">
        <v>441</v>
      </c>
      <c r="Q32">
        <v>40</v>
      </c>
      <c r="R32">
        <v>219</v>
      </c>
      <c r="S32">
        <f t="shared" si="3"/>
        <v>259</v>
      </c>
      <c r="T32" s="2">
        <f t="shared" si="4"/>
        <v>15.444015444015443</v>
      </c>
      <c r="U32">
        <v>15</v>
      </c>
      <c r="V32" s="2">
        <f t="shared" si="5"/>
        <v>5.7915057915057915</v>
      </c>
      <c r="W32">
        <v>244</v>
      </c>
      <c r="X32">
        <v>0</v>
      </c>
      <c r="Y32">
        <v>0</v>
      </c>
      <c r="Z32">
        <v>21</v>
      </c>
      <c r="AA32" s="2">
        <f t="shared" si="9"/>
        <v>8.1081081081081088</v>
      </c>
      <c r="AB32">
        <v>13</v>
      </c>
      <c r="AC32" s="2">
        <f t="shared" si="9"/>
        <v>5.019305019305019</v>
      </c>
      <c r="AD32">
        <v>47</v>
      </c>
      <c r="AE32" s="2">
        <f t="shared" si="10"/>
        <v>18.146718146718147</v>
      </c>
      <c r="AF32">
        <v>43</v>
      </c>
      <c r="AG32" s="2">
        <f t="shared" si="10"/>
        <v>16.602316602316602</v>
      </c>
      <c r="AH32">
        <v>69</v>
      </c>
      <c r="AI32" s="2">
        <f t="shared" si="11"/>
        <v>26.64092664092664</v>
      </c>
      <c r="AJ32">
        <v>51</v>
      </c>
      <c r="AK32" s="2">
        <f t="shared" si="11"/>
        <v>19.691119691119692</v>
      </c>
      <c r="AL32" t="s">
        <v>116</v>
      </c>
      <c r="AM32">
        <v>1</v>
      </c>
    </row>
    <row r="33" spans="2:39" x14ac:dyDescent="0.4">
      <c r="B33" t="s">
        <v>114</v>
      </c>
      <c r="C33" t="s">
        <v>115</v>
      </c>
      <c r="D33" t="s">
        <v>52</v>
      </c>
      <c r="E33" t="s">
        <v>85</v>
      </c>
      <c r="F33">
        <f t="shared" ca="1" si="2"/>
        <v>2715</v>
      </c>
      <c r="G33" t="s">
        <v>171</v>
      </c>
      <c r="H33">
        <v>865</v>
      </c>
      <c r="I33">
        <f>Мособлдума_одномандатный[[#This Row],[Число избирателей, внесенных в список на момент окончания голосования]]</f>
        <v>865</v>
      </c>
      <c r="J33">
        <v>700</v>
      </c>
      <c r="L33">
        <v>287</v>
      </c>
      <c r="M33">
        <v>74</v>
      </c>
      <c r="N33" s="2">
        <f t="shared" si="0"/>
        <v>41.734104046242777</v>
      </c>
      <c r="O33" s="2">
        <f t="shared" si="1"/>
        <v>8.5549132947976876</v>
      </c>
      <c r="P33">
        <v>339</v>
      </c>
      <c r="Q33">
        <v>74</v>
      </c>
      <c r="R33">
        <v>287</v>
      </c>
      <c r="S33">
        <f t="shared" si="3"/>
        <v>361</v>
      </c>
      <c r="T33" s="2">
        <f t="shared" si="4"/>
        <v>20.498614958448755</v>
      </c>
      <c r="U33">
        <v>35</v>
      </c>
      <c r="V33" s="2">
        <f t="shared" si="5"/>
        <v>9.6952908587257625</v>
      </c>
      <c r="W33">
        <v>326</v>
      </c>
      <c r="X33">
        <v>0</v>
      </c>
      <c r="Y33">
        <v>0</v>
      </c>
      <c r="Z33">
        <v>22</v>
      </c>
      <c r="AA33" s="2">
        <f t="shared" si="9"/>
        <v>6.094182825484765</v>
      </c>
      <c r="AB33">
        <v>23</v>
      </c>
      <c r="AC33" s="2">
        <f t="shared" si="9"/>
        <v>6.3711911357340716</v>
      </c>
      <c r="AD33">
        <v>74</v>
      </c>
      <c r="AE33" s="2">
        <f t="shared" si="10"/>
        <v>20.498614958448755</v>
      </c>
      <c r="AF33">
        <v>57</v>
      </c>
      <c r="AG33" s="2">
        <f t="shared" si="10"/>
        <v>15.789473684210526</v>
      </c>
      <c r="AH33">
        <v>87</v>
      </c>
      <c r="AI33" s="2">
        <f t="shared" si="11"/>
        <v>24.099722991689752</v>
      </c>
      <c r="AJ33">
        <v>63</v>
      </c>
      <c r="AK33" s="2">
        <f t="shared" si="11"/>
        <v>17.451523545706372</v>
      </c>
      <c r="AL33" t="s">
        <v>116</v>
      </c>
    </row>
    <row r="34" spans="2:39" x14ac:dyDescent="0.4">
      <c r="B34" t="s">
        <v>114</v>
      </c>
      <c r="C34" t="s">
        <v>115</v>
      </c>
      <c r="D34" t="s">
        <v>52</v>
      </c>
      <c r="E34" t="s">
        <v>86</v>
      </c>
      <c r="F34">
        <f t="shared" ca="1" si="2"/>
        <v>2716</v>
      </c>
      <c r="G34" t="s">
        <v>172</v>
      </c>
      <c r="H34">
        <v>1435</v>
      </c>
      <c r="I34">
        <f>Мособлдума_одномандатный[[#This Row],[Число избирателей, внесенных в список на момент окончания голосования]]</f>
        <v>1435</v>
      </c>
      <c r="J34">
        <v>1200</v>
      </c>
      <c r="L34">
        <v>501</v>
      </c>
      <c r="M34">
        <v>15</v>
      </c>
      <c r="N34" s="2">
        <f t="shared" si="0"/>
        <v>35.958188153310104</v>
      </c>
      <c r="O34" s="2">
        <f t="shared" si="1"/>
        <v>1.0452961672473868</v>
      </c>
      <c r="P34">
        <v>684</v>
      </c>
      <c r="Q34">
        <v>15</v>
      </c>
      <c r="R34">
        <v>501</v>
      </c>
      <c r="S34">
        <f t="shared" si="3"/>
        <v>516</v>
      </c>
      <c r="T34" s="2">
        <f t="shared" si="4"/>
        <v>2.9069767441860463</v>
      </c>
      <c r="U34">
        <v>65</v>
      </c>
      <c r="V34" s="2">
        <f t="shared" si="5"/>
        <v>12.596899224806201</v>
      </c>
      <c r="W34">
        <v>451</v>
      </c>
      <c r="X34">
        <v>0</v>
      </c>
      <c r="Y34">
        <v>0</v>
      </c>
      <c r="Z34">
        <v>25</v>
      </c>
      <c r="AA34" s="2">
        <f t="shared" si="9"/>
        <v>4.8449612403100772</v>
      </c>
      <c r="AB34">
        <v>18</v>
      </c>
      <c r="AC34" s="2">
        <f t="shared" si="9"/>
        <v>3.4883720930232558</v>
      </c>
      <c r="AD34">
        <v>95</v>
      </c>
      <c r="AE34" s="2">
        <f t="shared" si="10"/>
        <v>18.410852713178294</v>
      </c>
      <c r="AF34">
        <v>72</v>
      </c>
      <c r="AG34" s="2">
        <f t="shared" si="10"/>
        <v>13.953488372093023</v>
      </c>
      <c r="AH34">
        <v>148</v>
      </c>
      <c r="AI34" s="2">
        <f t="shared" si="11"/>
        <v>28.68217054263566</v>
      </c>
      <c r="AJ34">
        <v>93</v>
      </c>
      <c r="AK34" s="2">
        <f t="shared" si="11"/>
        <v>18.023255813953487</v>
      </c>
      <c r="AL34" t="s">
        <v>116</v>
      </c>
    </row>
    <row r="35" spans="2:39" x14ac:dyDescent="0.4">
      <c r="B35" t="s">
        <v>114</v>
      </c>
      <c r="C35" t="s">
        <v>115</v>
      </c>
      <c r="D35" t="s">
        <v>52</v>
      </c>
      <c r="E35" t="s">
        <v>87</v>
      </c>
      <c r="F35">
        <f t="shared" ca="1" si="2"/>
        <v>2717</v>
      </c>
      <c r="G35" t="s">
        <v>155</v>
      </c>
      <c r="H35">
        <v>1205</v>
      </c>
      <c r="I35">
        <f>Мособлдума_одномандатный[[#This Row],[Число избирателей, внесенных в список на момент окончания голосования]]</f>
        <v>1205</v>
      </c>
      <c r="J35">
        <v>1100</v>
      </c>
      <c r="L35">
        <v>422</v>
      </c>
      <c r="M35">
        <v>41</v>
      </c>
      <c r="N35" s="2">
        <f t="shared" si="0"/>
        <v>38.42323651452282</v>
      </c>
      <c r="O35" s="2">
        <f t="shared" si="1"/>
        <v>3.4024896265560165</v>
      </c>
      <c r="P35">
        <v>637</v>
      </c>
      <c r="Q35">
        <v>41</v>
      </c>
      <c r="R35">
        <v>422</v>
      </c>
      <c r="S35">
        <f t="shared" si="3"/>
        <v>463</v>
      </c>
      <c r="T35" s="2">
        <f t="shared" si="4"/>
        <v>8.8552915766738654</v>
      </c>
      <c r="U35">
        <v>51</v>
      </c>
      <c r="V35" s="2">
        <f t="shared" si="5"/>
        <v>11.015118790496761</v>
      </c>
      <c r="W35">
        <v>412</v>
      </c>
      <c r="X35">
        <v>0</v>
      </c>
      <c r="Y35">
        <v>0</v>
      </c>
      <c r="Z35">
        <v>31</v>
      </c>
      <c r="AA35" s="2">
        <f t="shared" ref="AA35:AC39" si="12">100*Z35/$S35</f>
        <v>6.6954643628509718</v>
      </c>
      <c r="AB35">
        <v>16</v>
      </c>
      <c r="AC35" s="2">
        <f t="shared" si="12"/>
        <v>3.4557235421166306</v>
      </c>
      <c r="AD35">
        <v>96</v>
      </c>
      <c r="AE35" s="2">
        <f t="shared" ref="AE35:AG39" si="13">100*AD35/$S35</f>
        <v>20.734341252699785</v>
      </c>
      <c r="AF35">
        <v>83</v>
      </c>
      <c r="AG35" s="2">
        <f t="shared" si="13"/>
        <v>17.92656587473002</v>
      </c>
      <c r="AH35">
        <v>100</v>
      </c>
      <c r="AI35" s="2">
        <f t="shared" ref="AI35:AK39" si="14">100*AH35/$S35</f>
        <v>21.598272138228943</v>
      </c>
      <c r="AJ35">
        <v>86</v>
      </c>
      <c r="AK35" s="2">
        <f t="shared" si="14"/>
        <v>18.574514038876888</v>
      </c>
      <c r="AL35" t="s">
        <v>116</v>
      </c>
    </row>
    <row r="36" spans="2:39" x14ac:dyDescent="0.4">
      <c r="B36" t="s">
        <v>114</v>
      </c>
      <c r="C36" t="s">
        <v>115</v>
      </c>
      <c r="D36" t="s">
        <v>52</v>
      </c>
      <c r="E36" t="s">
        <v>88</v>
      </c>
      <c r="F36">
        <f t="shared" ca="1" si="2"/>
        <v>2718</v>
      </c>
      <c r="G36" t="s">
        <v>173</v>
      </c>
      <c r="H36">
        <v>957</v>
      </c>
      <c r="I36">
        <f>Мособлдума_одномандатный[[#This Row],[Число избирателей, внесенных в список на момент окончания голосования]]</f>
        <v>957</v>
      </c>
      <c r="J36">
        <v>800</v>
      </c>
      <c r="L36">
        <v>230</v>
      </c>
      <c r="M36">
        <v>24</v>
      </c>
      <c r="N36" s="2">
        <f t="shared" si="0"/>
        <v>26.541274817136888</v>
      </c>
      <c r="O36" s="2">
        <f t="shared" si="1"/>
        <v>2.5078369905956115</v>
      </c>
      <c r="P36">
        <v>546</v>
      </c>
      <c r="Q36">
        <v>24</v>
      </c>
      <c r="R36">
        <v>230</v>
      </c>
      <c r="S36">
        <f t="shared" si="3"/>
        <v>254</v>
      </c>
      <c r="T36" s="2">
        <f t="shared" si="4"/>
        <v>9.4488188976377945</v>
      </c>
      <c r="U36">
        <v>27</v>
      </c>
      <c r="V36" s="2">
        <f t="shared" si="5"/>
        <v>10.62992125984252</v>
      </c>
      <c r="W36">
        <v>227</v>
      </c>
      <c r="X36">
        <v>0</v>
      </c>
      <c r="Y36">
        <v>0</v>
      </c>
      <c r="Z36">
        <v>17</v>
      </c>
      <c r="AA36" s="2">
        <f t="shared" si="12"/>
        <v>6.6929133858267713</v>
      </c>
      <c r="AB36">
        <v>9</v>
      </c>
      <c r="AC36" s="2">
        <f t="shared" si="12"/>
        <v>3.5433070866141732</v>
      </c>
      <c r="AD36">
        <v>34</v>
      </c>
      <c r="AE36" s="2">
        <f t="shared" si="13"/>
        <v>13.385826771653543</v>
      </c>
      <c r="AF36">
        <v>37</v>
      </c>
      <c r="AG36" s="2">
        <f t="shared" si="13"/>
        <v>14.566929133858268</v>
      </c>
      <c r="AH36">
        <v>71</v>
      </c>
      <c r="AI36" s="2">
        <f t="shared" si="14"/>
        <v>27.952755905511811</v>
      </c>
      <c r="AJ36">
        <v>59</v>
      </c>
      <c r="AK36" s="2">
        <f t="shared" si="14"/>
        <v>23.228346456692915</v>
      </c>
      <c r="AL36" t="s">
        <v>116</v>
      </c>
    </row>
    <row r="37" spans="2:39" x14ac:dyDescent="0.4">
      <c r="B37" t="s">
        <v>114</v>
      </c>
      <c r="C37" t="s">
        <v>115</v>
      </c>
      <c r="D37" t="s">
        <v>52</v>
      </c>
      <c r="E37" t="s">
        <v>89</v>
      </c>
      <c r="F37">
        <f t="shared" ca="1" si="2"/>
        <v>2719</v>
      </c>
      <c r="G37" t="s">
        <v>174</v>
      </c>
      <c r="H37">
        <v>660</v>
      </c>
      <c r="I37">
        <f>Мособлдума_одномандатный[[#This Row],[Число избирателей, внесенных в список на момент окончания голосования]]</f>
        <v>660</v>
      </c>
      <c r="J37">
        <v>600</v>
      </c>
      <c r="L37">
        <v>200</v>
      </c>
      <c r="M37">
        <v>46</v>
      </c>
      <c r="N37" s="2">
        <f t="shared" si="0"/>
        <v>37.272727272727273</v>
      </c>
      <c r="O37" s="2">
        <f t="shared" si="1"/>
        <v>6.9696969696969697</v>
      </c>
      <c r="P37">
        <v>354</v>
      </c>
      <c r="Q37">
        <v>46</v>
      </c>
      <c r="R37">
        <v>200</v>
      </c>
      <c r="S37">
        <f t="shared" si="3"/>
        <v>246</v>
      </c>
      <c r="T37" s="2">
        <f>100*Q37/S37</f>
        <v>18.699186991869919</v>
      </c>
      <c r="U37">
        <v>21</v>
      </c>
      <c r="V37" s="2">
        <f t="shared" si="5"/>
        <v>8.536585365853659</v>
      </c>
      <c r="W37">
        <v>225</v>
      </c>
      <c r="X37">
        <v>0</v>
      </c>
      <c r="Y37">
        <v>0</v>
      </c>
      <c r="Z37">
        <v>14</v>
      </c>
      <c r="AA37" s="2">
        <f t="shared" si="12"/>
        <v>5.691056910569106</v>
      </c>
      <c r="AB37">
        <v>8</v>
      </c>
      <c r="AC37" s="2">
        <f t="shared" si="12"/>
        <v>3.2520325203252032</v>
      </c>
      <c r="AD37">
        <v>48</v>
      </c>
      <c r="AE37" s="2">
        <f t="shared" si="13"/>
        <v>19.512195121951219</v>
      </c>
      <c r="AF37">
        <v>32</v>
      </c>
      <c r="AG37" s="2">
        <f t="shared" si="13"/>
        <v>13.008130081300813</v>
      </c>
      <c r="AH37">
        <v>65</v>
      </c>
      <c r="AI37" s="2">
        <f t="shared" si="14"/>
        <v>26.422764227642276</v>
      </c>
      <c r="AJ37">
        <v>58</v>
      </c>
      <c r="AK37" s="2">
        <f t="shared" si="14"/>
        <v>23.577235772357724</v>
      </c>
      <c r="AL37" t="s">
        <v>116</v>
      </c>
    </row>
    <row r="38" spans="2:39" x14ac:dyDescent="0.4">
      <c r="B38" t="s">
        <v>114</v>
      </c>
      <c r="C38" t="s">
        <v>115</v>
      </c>
      <c r="D38" t="s">
        <v>52</v>
      </c>
      <c r="E38" t="s">
        <v>90</v>
      </c>
      <c r="F38">
        <f t="shared" ca="1" si="2"/>
        <v>2720</v>
      </c>
      <c r="G38" t="s">
        <v>175</v>
      </c>
      <c r="H38">
        <v>1416</v>
      </c>
      <c r="I38">
        <f>Мособлдума_одномандатный[[#This Row],[Число избирателей, внесенных в список на момент окончания голосования]]</f>
        <v>1416</v>
      </c>
      <c r="J38">
        <v>1300</v>
      </c>
      <c r="L38">
        <v>396</v>
      </c>
      <c r="M38">
        <v>18</v>
      </c>
      <c r="N38" s="2">
        <f t="shared" si="0"/>
        <v>29.237288135593221</v>
      </c>
      <c r="O38" s="2">
        <f t="shared" si="1"/>
        <v>1.271186440677966</v>
      </c>
      <c r="P38">
        <v>886</v>
      </c>
      <c r="Q38">
        <v>18</v>
      </c>
      <c r="R38">
        <v>396</v>
      </c>
      <c r="S38">
        <f t="shared" si="3"/>
        <v>414</v>
      </c>
      <c r="T38" s="2">
        <f t="shared" si="4"/>
        <v>4.3478260869565215</v>
      </c>
      <c r="U38">
        <v>37</v>
      </c>
      <c r="V38" s="2">
        <f t="shared" si="5"/>
        <v>8.9371980676328509</v>
      </c>
      <c r="W38">
        <v>377</v>
      </c>
      <c r="X38">
        <v>0</v>
      </c>
      <c r="Y38">
        <v>0</v>
      </c>
      <c r="Z38">
        <v>21</v>
      </c>
      <c r="AA38" s="2">
        <f t="shared" si="12"/>
        <v>5.0724637681159424</v>
      </c>
      <c r="AB38">
        <v>17</v>
      </c>
      <c r="AC38" s="2">
        <f t="shared" si="12"/>
        <v>4.1062801932367146</v>
      </c>
      <c r="AD38">
        <v>76</v>
      </c>
      <c r="AE38" s="2">
        <f t="shared" si="13"/>
        <v>18.357487922705314</v>
      </c>
      <c r="AF38">
        <v>80</v>
      </c>
      <c r="AG38" s="2">
        <f t="shared" si="13"/>
        <v>19.323671497584542</v>
      </c>
      <c r="AH38">
        <v>101</v>
      </c>
      <c r="AI38" s="2">
        <f t="shared" si="14"/>
        <v>24.396135265700483</v>
      </c>
      <c r="AJ38">
        <v>82</v>
      </c>
      <c r="AK38" s="2">
        <f t="shared" si="14"/>
        <v>19.806763285024154</v>
      </c>
      <c r="AL38" t="s">
        <v>116</v>
      </c>
    </row>
    <row r="39" spans="2:39" x14ac:dyDescent="0.4">
      <c r="B39" t="s">
        <v>114</v>
      </c>
      <c r="C39" t="s">
        <v>115</v>
      </c>
      <c r="D39" t="s">
        <v>52</v>
      </c>
      <c r="E39" t="s">
        <v>91</v>
      </c>
      <c r="F39">
        <f t="shared" ca="1" si="2"/>
        <v>2721</v>
      </c>
      <c r="G39" t="s">
        <v>173</v>
      </c>
      <c r="H39">
        <v>1460</v>
      </c>
      <c r="I39">
        <f>Мособлдума_одномандатный[[#This Row],[Число избирателей, внесенных в список на момент окончания голосования]]</f>
        <v>1460</v>
      </c>
      <c r="J39">
        <v>1300</v>
      </c>
      <c r="L39">
        <v>511</v>
      </c>
      <c r="M39">
        <v>8</v>
      </c>
      <c r="N39" s="2">
        <f t="shared" si="0"/>
        <v>35.547945205479451</v>
      </c>
      <c r="O39" s="2">
        <f t="shared" si="1"/>
        <v>0.54794520547945202</v>
      </c>
      <c r="P39">
        <v>781</v>
      </c>
      <c r="Q39">
        <v>8</v>
      </c>
      <c r="R39">
        <v>511</v>
      </c>
      <c r="S39">
        <f t="shared" si="3"/>
        <v>519</v>
      </c>
      <c r="T39" s="2">
        <f t="shared" si="4"/>
        <v>1.5414258188824663</v>
      </c>
      <c r="U39">
        <v>65</v>
      </c>
      <c r="V39" s="2">
        <f t="shared" si="5"/>
        <v>12.524084778420038</v>
      </c>
      <c r="W39">
        <v>454</v>
      </c>
      <c r="X39">
        <v>0</v>
      </c>
      <c r="Y39">
        <v>0</v>
      </c>
      <c r="Z39">
        <v>35</v>
      </c>
      <c r="AA39" s="2">
        <f t="shared" si="12"/>
        <v>6.7437379576107901</v>
      </c>
      <c r="AB39">
        <v>26</v>
      </c>
      <c r="AC39" s="2">
        <f t="shared" si="12"/>
        <v>5.0096339113680157</v>
      </c>
      <c r="AD39">
        <v>85</v>
      </c>
      <c r="AE39" s="2">
        <f t="shared" si="13"/>
        <v>16.377649325626205</v>
      </c>
      <c r="AF39">
        <v>73</v>
      </c>
      <c r="AG39" s="2">
        <f t="shared" si="13"/>
        <v>14.065510597302504</v>
      </c>
      <c r="AH39">
        <v>122</v>
      </c>
      <c r="AI39" s="2">
        <f t="shared" si="14"/>
        <v>23.50674373795761</v>
      </c>
      <c r="AJ39">
        <v>113</v>
      </c>
      <c r="AK39" s="2">
        <f t="shared" si="14"/>
        <v>21.772639691714836</v>
      </c>
      <c r="AL39" t="s">
        <v>116</v>
      </c>
    </row>
    <row r="40" spans="2:39" x14ac:dyDescent="0.4">
      <c r="B40" t="s">
        <v>149</v>
      </c>
      <c r="F40">
        <f ca="1">SUBTOTAL(103,Мособлдума_одномандатный[УИК])</f>
        <v>38</v>
      </c>
      <c r="H40">
        <f>SUBTOTAL(109,Мособлдума_одномандатный[Число избирателей, внесенных в список на момент окончания голосования])</f>
        <v>51340</v>
      </c>
      <c r="L40">
        <f>SUBTOTAL(109,Мособлдума_одномандатный[Число бюллетеней, выданных избирателям в помещении для голосования в день голосования])</f>
        <v>17435</v>
      </c>
      <c r="M40">
        <f>SUBTOTAL(109,Мособлдума_одномандатный[Число бюллетеней, выданных избирателям, проголосовавшим вне помещения для голосования в день голосо])</f>
        <v>1634</v>
      </c>
      <c r="N40"/>
      <c r="O40"/>
      <c r="S40">
        <f>SUBTOTAL(109,Мособлдума_одномандатный[Обнаружено])</f>
        <v>18925</v>
      </c>
      <c r="T40"/>
      <c r="V40"/>
      <c r="Z40">
        <f>SUBTOTAL(109,Мособлдума_одномандатный[Алешкин Андрей Владимирович])</f>
        <v>1097</v>
      </c>
      <c r="AA40"/>
      <c r="AB40">
        <f>SUBTOTAL(109,Мособлдума_одномандатный[Бабич Юрий Игоревич])</f>
        <v>942</v>
      </c>
      <c r="AC40"/>
      <c r="AD40">
        <f>SUBTOTAL(109,Мособлдума_одномандатный[Григорьев Олег Валерьевич])</f>
        <v>3126</v>
      </c>
      <c r="AE40"/>
      <c r="AF40">
        <f>SUBTOTAL(109,Мособлдума_одномандатный[Мельникова Юлия Олеговна])</f>
        <v>3032</v>
      </c>
      <c r="AG40"/>
      <c r="AH40">
        <f>SUBTOTAL(109,Мособлдума_одномандатный[Сердюкова Татьяна Владимировна])</f>
        <v>4863</v>
      </c>
      <c r="AI40"/>
      <c r="AJ40">
        <f>SUBTOTAL(109,Мособлдума_одномандатный[Трусов Сергей Петрович])</f>
        <v>3671</v>
      </c>
      <c r="AK40"/>
    </row>
    <row r="41" spans="2:39" x14ac:dyDescent="0.4">
      <c r="B41" s="2"/>
      <c r="C41" s="2"/>
      <c r="D41" s="2"/>
      <c r="E41" s="2"/>
      <c r="F41" s="2"/>
      <c r="G41" s="2"/>
      <c r="H41" s="2"/>
      <c r="I41" s="2"/>
      <c r="J41" s="2"/>
      <c r="K41" s="2"/>
      <c r="L41" s="2" t="s">
        <v>92</v>
      </c>
      <c r="M41" s="2">
        <f>100*(L40+M40)/H40</f>
        <v>37.142578885858981</v>
      </c>
      <c r="P41" s="2"/>
      <c r="Q41" s="2"/>
      <c r="R41" s="2"/>
      <c r="S41" s="2"/>
      <c r="U41" s="2"/>
      <c r="W41" s="2"/>
      <c r="X41" s="2"/>
      <c r="Y41" s="2"/>
      <c r="Z41" s="2">
        <f>100*Z40/$S40</f>
        <v>5.7965653896961689</v>
      </c>
      <c r="AB41" s="2">
        <f>100*AB40/$S40</f>
        <v>4.9775429326287979</v>
      </c>
      <c r="AD41" s="2">
        <f>100*AD40/$S40</f>
        <v>16.517833553500662</v>
      </c>
      <c r="AF41" s="2">
        <f>100*AF40/$S40</f>
        <v>16.021136063408189</v>
      </c>
      <c r="AH41" s="2">
        <f>100*AH40/$S40</f>
        <v>25.696169088507265</v>
      </c>
      <c r="AJ41" s="2">
        <f>100*AJ40/$S40</f>
        <v>19.397622192866578</v>
      </c>
      <c r="AL41" s="2"/>
      <c r="AM41" s="2"/>
    </row>
  </sheetData>
  <phoneticPr fontId="3" type="noConversion"/>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Дума партии</vt:lpstr>
      <vt:lpstr>Мособлдума партии</vt:lpstr>
      <vt:lpstr>Дума одномандатный</vt:lpstr>
      <vt:lpstr>Мособлдума одномандатный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2021-12-20T04:15:22Z</dcterms:created>
  <dcterms:modified xsi:type="dcterms:W3CDTF">2022-01-15T14:59:19Z</dcterms:modified>
</cp:coreProperties>
</file>